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DE31" lockStructure="1"/>
  <bookViews>
    <workbookView xWindow="0" yWindow="240" windowWidth="20490" windowHeight="682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T108" i="14"/>
  <c r="R108" i="14"/>
  <c r="Q108" i="14"/>
  <c r="P108" i="14"/>
  <c r="M108" i="14"/>
  <c r="I108" i="14"/>
  <c r="H108" i="14"/>
  <c r="G108" i="14"/>
  <c r="V107" i="14"/>
  <c r="T107" i="14"/>
  <c r="R107" i="14"/>
  <c r="Q107" i="14"/>
  <c r="P107" i="14"/>
  <c r="M107" i="14"/>
  <c r="I107" i="14"/>
  <c r="H107" i="14"/>
  <c r="G107" i="14"/>
  <c r="V105" i="14"/>
  <c r="T105" i="14"/>
  <c r="R105" i="14"/>
  <c r="Q105" i="14"/>
  <c r="P105" i="14"/>
  <c r="M105" i="14"/>
  <c r="I105" i="14"/>
  <c r="H105" i="14"/>
  <c r="G105" i="14"/>
  <c r="V104" i="14"/>
  <c r="T104" i="14"/>
  <c r="R104" i="14"/>
  <c r="Q104" i="14"/>
  <c r="P104" i="14"/>
  <c r="M104" i="14"/>
  <c r="I104" i="14"/>
  <c r="H104" i="14"/>
  <c r="G104" i="14"/>
  <c r="V103" i="14"/>
  <c r="T103" i="14"/>
  <c r="R103" i="14"/>
  <c r="Q103" i="14"/>
  <c r="P103" i="14"/>
  <c r="M103" i="14"/>
  <c r="I103" i="14"/>
  <c r="H103" i="14"/>
  <c r="G103" i="14"/>
  <c r="V102" i="14"/>
  <c r="T102" i="14"/>
  <c r="R102" i="14"/>
  <c r="Q102" i="14"/>
  <c r="P102" i="14"/>
  <c r="M102" i="14"/>
  <c r="I102" i="14"/>
  <c r="H102" i="14"/>
  <c r="G102" i="14"/>
  <c r="V101" i="14"/>
  <c r="T101" i="14"/>
  <c r="R101" i="14"/>
  <c r="Q101" i="14"/>
  <c r="P101" i="14"/>
  <c r="M101" i="14"/>
  <c r="I101" i="14"/>
  <c r="H101" i="14"/>
  <c r="G101" i="14"/>
  <c r="V99" i="14"/>
  <c r="T99" i="14"/>
  <c r="R99" i="14"/>
  <c r="Q99" i="14"/>
  <c r="P99" i="14"/>
  <c r="M99" i="14"/>
  <c r="I99" i="14"/>
  <c r="H99" i="14"/>
  <c r="G99" i="14"/>
  <c r="V98" i="14"/>
  <c r="T98" i="14"/>
  <c r="R98" i="14"/>
  <c r="Q98" i="14"/>
  <c r="P98" i="14"/>
  <c r="M98" i="14"/>
  <c r="I98" i="14"/>
  <c r="H98" i="14"/>
  <c r="G98" i="14"/>
  <c r="V97" i="14"/>
  <c r="T97" i="14"/>
  <c r="R97" i="14"/>
  <c r="Q97" i="14"/>
  <c r="P97" i="14"/>
  <c r="M97" i="14"/>
  <c r="I97" i="14"/>
  <c r="H97" i="14"/>
  <c r="G97" i="14"/>
  <c r="V96" i="14"/>
  <c r="T96" i="14"/>
  <c r="R96" i="14"/>
  <c r="Q96" i="14"/>
  <c r="P96" i="14"/>
  <c r="M96" i="14"/>
  <c r="I96" i="14"/>
  <c r="H96" i="14"/>
  <c r="G96" i="14"/>
  <c r="V95" i="14"/>
  <c r="T95" i="14"/>
  <c r="R95" i="14"/>
  <c r="Q95" i="14"/>
  <c r="P95" i="14"/>
  <c r="M95" i="14"/>
  <c r="I95" i="14"/>
  <c r="H95" i="14"/>
  <c r="G95" i="14"/>
  <c r="V94" i="14"/>
  <c r="T94" i="14"/>
  <c r="R94" i="14"/>
  <c r="Q94" i="14"/>
  <c r="P94" i="14"/>
  <c r="M94" i="14"/>
  <c r="I94" i="14"/>
  <c r="H94" i="14"/>
  <c r="G94" i="14"/>
  <c r="V93" i="14"/>
  <c r="T93" i="14"/>
  <c r="R93" i="14"/>
  <c r="Q93" i="14"/>
  <c r="P93" i="14"/>
  <c r="M93" i="14"/>
  <c r="I93" i="14"/>
  <c r="H93" i="14"/>
  <c r="G93" i="14"/>
  <c r="V88" i="14"/>
  <c r="T88" i="14"/>
  <c r="R88" i="14"/>
  <c r="Q88" i="14"/>
  <c r="P88" i="14"/>
  <c r="M88" i="14"/>
  <c r="I88" i="14"/>
  <c r="H88" i="14"/>
  <c r="G88" i="14"/>
  <c r="V87" i="14"/>
  <c r="T87" i="14"/>
  <c r="R87" i="14"/>
  <c r="Q87" i="14"/>
  <c r="P87" i="14"/>
  <c r="M87" i="14"/>
  <c r="I87" i="14"/>
  <c r="H87" i="14"/>
  <c r="G87" i="14"/>
  <c r="V85" i="14"/>
  <c r="T85" i="14"/>
  <c r="R85" i="14"/>
  <c r="Q85" i="14"/>
  <c r="P85" i="14"/>
  <c r="M85" i="14"/>
  <c r="I85" i="14"/>
  <c r="H85" i="14"/>
  <c r="G85" i="14"/>
  <c r="V84" i="14"/>
  <c r="T84" i="14"/>
  <c r="R84" i="14"/>
  <c r="Q84" i="14"/>
  <c r="P84" i="14"/>
  <c r="M84" i="14"/>
  <c r="I84" i="14"/>
  <c r="H84" i="14"/>
  <c r="G84" i="14"/>
  <c r="V83" i="14"/>
  <c r="T83" i="14"/>
  <c r="R83" i="14"/>
  <c r="Q83" i="14"/>
  <c r="P83" i="14"/>
  <c r="M83" i="14"/>
  <c r="I83" i="14"/>
  <c r="H83" i="14"/>
  <c r="G83" i="14"/>
  <c r="V82" i="14"/>
  <c r="T82" i="14"/>
  <c r="R82" i="14"/>
  <c r="Q82" i="14"/>
  <c r="P82" i="14"/>
  <c r="M82" i="14"/>
  <c r="I82" i="14"/>
  <c r="H82" i="14"/>
  <c r="G82" i="14"/>
  <c r="V81" i="14"/>
  <c r="T81" i="14"/>
  <c r="R81" i="14"/>
  <c r="Q81" i="14"/>
  <c r="P81" i="14"/>
  <c r="M81" i="14"/>
  <c r="I81" i="14"/>
  <c r="H81" i="14"/>
  <c r="G81" i="14"/>
  <c r="V79" i="14"/>
  <c r="T79" i="14"/>
  <c r="R79" i="14"/>
  <c r="Q79" i="14"/>
  <c r="P79" i="14"/>
  <c r="M79" i="14"/>
  <c r="I79" i="14"/>
  <c r="H79" i="14"/>
  <c r="G79" i="14"/>
  <c r="V78" i="14"/>
  <c r="T78" i="14"/>
  <c r="R78" i="14"/>
  <c r="Q78" i="14"/>
  <c r="P78" i="14"/>
  <c r="M78" i="14"/>
  <c r="I78" i="14"/>
  <c r="H78" i="14"/>
  <c r="G78" i="14"/>
  <c r="V77" i="14"/>
  <c r="T77" i="14"/>
  <c r="R77" i="14"/>
  <c r="Q77" i="14"/>
  <c r="P77" i="14"/>
  <c r="M77" i="14"/>
  <c r="I77" i="14"/>
  <c r="H77" i="14"/>
  <c r="G77" i="14"/>
  <c r="V76" i="14"/>
  <c r="T76" i="14"/>
  <c r="R76" i="14"/>
  <c r="Q76" i="14"/>
  <c r="P76" i="14"/>
  <c r="M76" i="14"/>
  <c r="I76" i="14"/>
  <c r="H76" i="14"/>
  <c r="G76" i="14"/>
  <c r="V75" i="14"/>
  <c r="T75" i="14"/>
  <c r="R75" i="14"/>
  <c r="Q75" i="14"/>
  <c r="P75" i="14"/>
  <c r="M75" i="14"/>
  <c r="I75" i="14"/>
  <c r="H75" i="14"/>
  <c r="G75" i="14"/>
  <c r="V74" i="14"/>
  <c r="T74" i="14"/>
  <c r="R74" i="14"/>
  <c r="Q74" i="14"/>
  <c r="P74" i="14"/>
  <c r="M74" i="14"/>
  <c r="I74" i="14"/>
  <c r="H74" i="14"/>
  <c r="G74" i="14"/>
  <c r="V73" i="14"/>
  <c r="T73" i="14"/>
  <c r="R73" i="14"/>
  <c r="Q73" i="14"/>
  <c r="P73" i="14"/>
  <c r="M73" i="14"/>
  <c r="I73" i="14"/>
  <c r="H73" i="14"/>
  <c r="G73" i="14"/>
  <c r="V68" i="14"/>
  <c r="T68" i="14"/>
  <c r="R68" i="14"/>
  <c r="Q68" i="14"/>
  <c r="P68" i="14"/>
  <c r="M68" i="14"/>
  <c r="I68" i="14"/>
  <c r="G68" i="14"/>
  <c r="V67" i="14"/>
  <c r="T67" i="14"/>
  <c r="R67" i="14"/>
  <c r="Q67" i="14"/>
  <c r="P67" i="14"/>
  <c r="M67" i="14"/>
  <c r="I67" i="14"/>
  <c r="G67" i="14"/>
  <c r="V66" i="14"/>
  <c r="T66" i="14"/>
  <c r="R66" i="14"/>
  <c r="Q66" i="14"/>
  <c r="P66" i="14"/>
  <c r="M66" i="14"/>
  <c r="I66" i="14"/>
  <c r="G66" i="14"/>
  <c r="V65" i="14"/>
  <c r="T65" i="14"/>
  <c r="R65" i="14"/>
  <c r="Q65" i="14"/>
  <c r="P65" i="14"/>
  <c r="M65" i="14"/>
  <c r="I65" i="14"/>
  <c r="G65" i="14"/>
  <c r="V64" i="14"/>
  <c r="T64" i="14"/>
  <c r="R64" i="14"/>
  <c r="Q64" i="14"/>
  <c r="P64" i="14"/>
  <c r="M64" i="14"/>
  <c r="I64" i="14"/>
  <c r="G64" i="14"/>
  <c r="V62" i="14"/>
  <c r="T62" i="14"/>
  <c r="R62" i="14"/>
  <c r="Q62" i="14"/>
  <c r="P62" i="14"/>
  <c r="M62" i="14"/>
  <c r="I62" i="14"/>
  <c r="G62" i="14"/>
  <c r="V61" i="14"/>
  <c r="T61" i="14"/>
  <c r="R61" i="14"/>
  <c r="Q61" i="14"/>
  <c r="P61" i="14"/>
  <c r="M61" i="14"/>
  <c r="I61" i="14"/>
  <c r="G61" i="14"/>
  <c r="V60" i="14"/>
  <c r="T60" i="14"/>
  <c r="R60" i="14"/>
  <c r="Q60" i="14"/>
  <c r="P60" i="14"/>
  <c r="M60" i="14"/>
  <c r="I60" i="14"/>
  <c r="G60" i="14"/>
  <c r="V57" i="14"/>
  <c r="T57" i="14"/>
  <c r="R57" i="14"/>
  <c r="Q57" i="14"/>
  <c r="P57" i="14"/>
  <c r="M57" i="14"/>
  <c r="I57" i="14"/>
  <c r="G57" i="14"/>
  <c r="V56" i="14"/>
  <c r="T56" i="14"/>
  <c r="R56" i="14"/>
  <c r="Q56" i="14"/>
  <c r="P56" i="14"/>
  <c r="M56" i="14"/>
  <c r="I56" i="14"/>
  <c r="G56" i="14"/>
  <c r="V55" i="14"/>
  <c r="T55" i="14"/>
  <c r="R55" i="14"/>
  <c r="Q55" i="14"/>
  <c r="P55" i="14"/>
  <c r="M55" i="14"/>
  <c r="I55" i="14"/>
  <c r="G55" i="14"/>
  <c r="V54" i="14"/>
  <c r="T54" i="14"/>
  <c r="R54" i="14"/>
  <c r="Q54" i="14"/>
  <c r="P54" i="14"/>
  <c r="M54" i="14"/>
  <c r="I54" i="14"/>
  <c r="G54" i="14"/>
  <c r="V52" i="14"/>
  <c r="T52" i="14"/>
  <c r="R52" i="14"/>
  <c r="Q52" i="14"/>
  <c r="P52" i="14"/>
  <c r="M52" i="14"/>
  <c r="I52" i="14"/>
  <c r="G52" i="14"/>
  <c r="V50" i="14"/>
  <c r="T50" i="14"/>
  <c r="R50" i="14"/>
  <c r="Q50" i="14"/>
  <c r="P50" i="14"/>
  <c r="M50" i="14"/>
  <c r="I50" i="14"/>
  <c r="G50" i="14"/>
  <c r="V48" i="14"/>
  <c r="T48" i="14"/>
  <c r="R48" i="14"/>
  <c r="Q48" i="14"/>
  <c r="P48" i="14"/>
  <c r="M48" i="14"/>
  <c r="I48" i="14"/>
  <c r="G48" i="14"/>
  <c r="V47" i="14"/>
  <c r="T47" i="14"/>
  <c r="R47" i="14"/>
  <c r="Q47" i="14"/>
  <c r="P47" i="14"/>
  <c r="M47" i="14"/>
  <c r="I47" i="14"/>
  <c r="G47" i="14"/>
  <c r="V46" i="14"/>
  <c r="T46" i="14"/>
  <c r="R46" i="14"/>
  <c r="Q46" i="14"/>
  <c r="P46" i="14"/>
  <c r="M46" i="14"/>
  <c r="I46" i="14"/>
  <c r="G46" i="14"/>
  <c r="V45" i="14"/>
  <c r="T45" i="14"/>
  <c r="R45" i="14"/>
  <c r="Q45" i="14"/>
  <c r="P45" i="14"/>
  <c r="M45" i="14"/>
  <c r="I45" i="14"/>
  <c r="G45" i="14"/>
  <c r="V44" i="14"/>
  <c r="T44" i="14"/>
  <c r="R44" i="14"/>
  <c r="Q44" i="14"/>
  <c r="P44" i="14"/>
  <c r="M44" i="14"/>
  <c r="I44" i="14"/>
  <c r="G44" i="14"/>
  <c r="V43" i="14"/>
  <c r="T43" i="14"/>
  <c r="R43" i="14"/>
  <c r="Q43" i="14"/>
  <c r="P43" i="14"/>
  <c r="M43" i="14"/>
  <c r="I43" i="14"/>
  <c r="G43" i="14"/>
  <c r="V41" i="14"/>
  <c r="T41" i="14"/>
  <c r="R41" i="14"/>
  <c r="Q41" i="14"/>
  <c r="P41" i="14"/>
  <c r="M41" i="14"/>
  <c r="I41" i="14"/>
  <c r="G41" i="14"/>
  <c r="V40" i="14"/>
  <c r="T40" i="14"/>
  <c r="R40" i="14"/>
  <c r="Q40" i="14"/>
  <c r="P40" i="14"/>
  <c r="M40" i="14"/>
  <c r="I40" i="14"/>
  <c r="G40" i="14"/>
  <c r="V37" i="14"/>
  <c r="T37" i="14"/>
  <c r="R37" i="14"/>
  <c r="Q37" i="14"/>
  <c r="P37" i="14"/>
  <c r="M37" i="14"/>
  <c r="I37" i="14"/>
  <c r="G37" i="14"/>
  <c r="V36" i="14"/>
  <c r="T36" i="14"/>
  <c r="R36" i="14"/>
  <c r="Q36" i="14"/>
  <c r="P36" i="14"/>
  <c r="M36" i="14"/>
  <c r="I36" i="14"/>
  <c r="G36" i="14"/>
  <c r="V35" i="14"/>
  <c r="T35" i="14"/>
  <c r="R35" i="14"/>
  <c r="Q35" i="14"/>
  <c r="P35" i="14"/>
  <c r="M35" i="14"/>
  <c r="I35" i="14"/>
  <c r="G35" i="14"/>
  <c r="V34" i="14"/>
  <c r="T34" i="14"/>
  <c r="R34" i="14"/>
  <c r="Q34" i="14"/>
  <c r="P34" i="14"/>
  <c r="M34" i="14"/>
  <c r="I34" i="14"/>
  <c r="G34" i="14"/>
  <c r="V32" i="14"/>
  <c r="T32" i="14"/>
  <c r="R32" i="14"/>
  <c r="Q32" i="14"/>
  <c r="P32" i="14"/>
  <c r="M32" i="14"/>
  <c r="I32" i="14"/>
  <c r="G32" i="14"/>
  <c r="V31" i="14"/>
  <c r="T31" i="14"/>
  <c r="R31" i="14"/>
  <c r="Q31" i="14"/>
  <c r="P31" i="14"/>
  <c r="M31" i="14"/>
  <c r="I31" i="14"/>
  <c r="G31" i="14"/>
  <c r="V29" i="14"/>
  <c r="T29" i="14"/>
  <c r="R29" i="14"/>
  <c r="Q29" i="14"/>
  <c r="P29" i="14"/>
  <c r="M29" i="14"/>
  <c r="I29" i="14"/>
  <c r="G29" i="14"/>
  <c r="V28" i="14"/>
  <c r="T28" i="14"/>
  <c r="R28" i="14"/>
  <c r="Q28" i="14"/>
  <c r="P28" i="14"/>
  <c r="M28" i="14"/>
  <c r="I28" i="14"/>
  <c r="G28" i="14"/>
  <c r="V27" i="14"/>
  <c r="T27" i="14"/>
  <c r="R27" i="14"/>
  <c r="Q27" i="14"/>
  <c r="P27" i="14"/>
  <c r="M27" i="14"/>
  <c r="I27" i="14"/>
  <c r="G27" i="14"/>
  <c r="V26" i="14"/>
  <c r="T26" i="14"/>
  <c r="R26" i="14"/>
  <c r="Q26" i="14"/>
  <c r="P26" i="14"/>
  <c r="M26" i="14"/>
  <c r="I26" i="14"/>
  <c r="G26" i="14"/>
  <c r="V25" i="14"/>
  <c r="T25" i="14"/>
  <c r="R25" i="14"/>
  <c r="Q25" i="14"/>
  <c r="P25" i="14"/>
  <c r="M25" i="14"/>
  <c r="I25" i="14"/>
  <c r="G25" i="14"/>
  <c r="V24" i="14"/>
  <c r="T24" i="14"/>
  <c r="R24" i="14"/>
  <c r="Q24" i="14"/>
  <c r="P24" i="14"/>
  <c r="M24" i="14"/>
  <c r="I24" i="14"/>
  <c r="G24" i="14"/>
  <c r="V22" i="14"/>
  <c r="T22" i="14"/>
  <c r="R22" i="14"/>
  <c r="Q22" i="14"/>
  <c r="P22" i="14"/>
  <c r="M22" i="14"/>
  <c r="I22" i="14"/>
  <c r="G22" i="14"/>
  <c r="V21" i="14"/>
  <c r="T21" i="14"/>
  <c r="R21" i="14"/>
  <c r="Q21" i="14"/>
  <c r="P21" i="14"/>
  <c r="M21" i="14"/>
  <c r="I21" i="14"/>
  <c r="G21" i="14"/>
  <c r="V20" i="14"/>
  <c r="T20" i="14"/>
  <c r="R20" i="14"/>
  <c r="Q20" i="14"/>
  <c r="P20" i="14"/>
  <c r="M20" i="14"/>
  <c r="I20" i="14"/>
  <c r="G20" i="14"/>
  <c r="V18" i="14"/>
  <c r="T18" i="14"/>
  <c r="R18" i="14"/>
  <c r="Q18" i="14"/>
  <c r="P18" i="14"/>
  <c r="M18" i="14"/>
  <c r="I18" i="14"/>
  <c r="G18" i="14"/>
  <c r="V17" i="14"/>
  <c r="T17" i="14"/>
  <c r="R17" i="14"/>
  <c r="Q17" i="14"/>
  <c r="P17" i="14"/>
  <c r="M17" i="14"/>
  <c r="I17" i="14"/>
  <c r="G17" i="14"/>
  <c r="V16" i="14"/>
  <c r="T16" i="14"/>
  <c r="R16" i="14"/>
  <c r="Q16" i="14"/>
  <c r="P16" i="14"/>
  <c r="M16" i="14"/>
  <c r="I16" i="14"/>
  <c r="G16" i="14"/>
  <c r="V14" i="14"/>
  <c r="T14" i="14"/>
  <c r="R14" i="14"/>
  <c r="Q14" i="14"/>
  <c r="P14" i="14"/>
  <c r="M14" i="14"/>
  <c r="I14" i="14"/>
  <c r="G14" i="14"/>
  <c r="V13" i="14"/>
  <c r="T13" i="14"/>
  <c r="R13" i="14"/>
  <c r="Q13" i="14"/>
  <c r="P13" i="14"/>
  <c r="M13" i="14"/>
  <c r="I13" i="14"/>
  <c r="G13" i="14"/>
  <c r="V12" i="14"/>
  <c r="T12" i="14"/>
  <c r="R12" i="14"/>
  <c r="Q12" i="14"/>
  <c r="P12" i="14"/>
  <c r="M12" i="14"/>
  <c r="I12" i="14"/>
  <c r="G12" i="14"/>
  <c r="V11" i="14"/>
  <c r="T11" i="14"/>
  <c r="R11" i="14"/>
  <c r="Q11" i="14"/>
  <c r="P11" i="14"/>
  <c r="M11" i="14"/>
  <c r="I11" i="14"/>
  <c r="G11" i="14"/>
  <c r="V10" i="14"/>
  <c r="T10" i="14"/>
  <c r="R10" i="14"/>
  <c r="Q10" i="14"/>
  <c r="P10" i="14"/>
  <c r="M10" i="14"/>
  <c r="I10" i="14"/>
  <c r="G10" i="14"/>
  <c r="V8" i="14"/>
  <c r="T8" i="14"/>
  <c r="R8" i="14"/>
  <c r="Q8" i="14"/>
  <c r="P8" i="14"/>
  <c r="M8" i="14"/>
  <c r="I8" i="14"/>
  <c r="G8" i="14"/>
  <c r="V7" i="14"/>
  <c r="T7" i="14"/>
  <c r="R7" i="14"/>
  <c r="Q7" i="14"/>
  <c r="P7" i="14"/>
  <c r="M7" i="14"/>
  <c r="I7" i="14"/>
  <c r="G7" i="14"/>
  <c r="V6" i="14"/>
  <c r="T6" i="14"/>
  <c r="R6" i="14"/>
  <c r="Q6" i="14"/>
  <c r="P6" i="14"/>
  <c r="M6" i="14"/>
  <c r="I6" i="14"/>
  <c r="G6" i="14"/>
  <c r="G92" i="14" l="1"/>
  <c r="I92" i="14"/>
  <c r="T92" i="14"/>
  <c r="H100" i="14"/>
  <c r="I100" i="14"/>
  <c r="G106" i="14"/>
  <c r="I106" i="14"/>
  <c r="P106" i="14"/>
  <c r="R106" i="14"/>
  <c r="H106" i="14"/>
  <c r="M106" i="14"/>
  <c r="M92" i="14"/>
  <c r="Q92" i="14"/>
  <c r="P100" i="14"/>
  <c r="R100" i="14"/>
  <c r="T100" i="14"/>
  <c r="V100" i="14"/>
  <c r="Q106" i="14"/>
  <c r="R92" i="14"/>
  <c r="V92" i="14"/>
  <c r="G100" i="14"/>
  <c r="T106" i="14"/>
  <c r="V106" i="14"/>
  <c r="P92" i="14"/>
  <c r="H92" i="14"/>
  <c r="M100" i="14"/>
  <c r="Q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P120" i="13"/>
  <c r="W38" i="13"/>
  <c r="Q38" i="13"/>
  <c r="V79" i="13"/>
  <c r="T79" i="13"/>
  <c r="P79" i="13"/>
  <c r="W120" i="13"/>
  <c r="Q120" i="13"/>
  <c r="V38" i="13"/>
  <c r="T38" i="13"/>
  <c r="P38" i="13"/>
  <c r="Q79" i="13"/>
  <c r="W79" i="13"/>
  <c r="Q3" i="14"/>
  <c r="Q9" i="13" s="1"/>
  <c r="P3" i="14"/>
  <c r="P9" i="13" s="1"/>
  <c r="W122" i="13"/>
  <c r="W81" i="13"/>
  <c r="V122" i="13"/>
  <c r="Q122" i="13"/>
  <c r="V81" i="13"/>
  <c r="Q81" i="13"/>
  <c r="P122" i="13"/>
  <c r="P81" i="13"/>
  <c r="T122" i="13"/>
  <c r="T81" i="13"/>
  <c r="T121" i="13"/>
  <c r="Q121" i="13"/>
  <c r="T119" i="13"/>
  <c r="Q119" i="13"/>
  <c r="T118" i="13"/>
  <c r="Q118" i="13"/>
  <c r="T93" i="13"/>
  <c r="Q93" i="13"/>
  <c r="T80" i="13"/>
  <c r="Q80" i="13"/>
  <c r="T78" i="13"/>
  <c r="Q78" i="13"/>
  <c r="T77" i="13"/>
  <c r="Q77" i="13"/>
  <c r="W52" i="13"/>
  <c r="P52" i="13"/>
  <c r="W39" i="13"/>
  <c r="P39" i="13"/>
  <c r="W37" i="13"/>
  <c r="W121" i="13"/>
  <c r="P121" i="13"/>
  <c r="W119" i="13"/>
  <c r="P119" i="13"/>
  <c r="W118" i="13"/>
  <c r="P118" i="13"/>
  <c r="W93" i="13"/>
  <c r="P93" i="13"/>
  <c r="W80" i="13"/>
  <c r="P80" i="13"/>
  <c r="W78" i="13"/>
  <c r="P78" i="13"/>
  <c r="W77" i="13"/>
  <c r="P77" i="13"/>
  <c r="T52" i="13"/>
  <c r="Q52" i="13"/>
  <c r="T39" i="13"/>
  <c r="Q39" i="13"/>
  <c r="P37" i="13"/>
  <c r="W36" i="13"/>
  <c r="P36" i="13"/>
  <c r="W11" i="13"/>
  <c r="P11" i="13"/>
  <c r="T37" i="13"/>
  <c r="Q37" i="13"/>
  <c r="T36" i="13"/>
  <c r="Q36" i="13"/>
  <c r="T11" i="13"/>
  <c r="Q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Q27" i="13" l="1"/>
  <c r="W123" i="13"/>
  <c r="W82" i="13"/>
  <c r="Q82" i="13"/>
  <c r="P41" i="13"/>
  <c r="P123" i="13"/>
  <c r="P82" i="13"/>
  <c r="Q123" i="13"/>
  <c r="W109" i="13"/>
  <c r="W68" i="13"/>
  <c r="P68" i="13"/>
  <c r="P109" i="13"/>
  <c r="Q68" i="13"/>
  <c r="Q109" i="13"/>
  <c r="W27" i="13"/>
  <c r="P27" i="13"/>
  <c r="V59" i="14"/>
  <c r="P75" i="13"/>
  <c r="Q34" i="13"/>
  <c r="Q116" i="13"/>
  <c r="P116" i="13"/>
  <c r="Q41" i="13"/>
  <c r="Q75" i="13"/>
  <c r="W41" i="13"/>
  <c r="P34" i="13"/>
  <c r="W75" i="13"/>
  <c r="W116" i="13"/>
  <c r="W34" i="13"/>
  <c r="P47" i="13" l="1"/>
  <c r="P49" i="13" s="1"/>
  <c r="P51" i="13" s="1"/>
  <c r="Q83" i="13"/>
  <c r="Q88" i="13"/>
  <c r="Q90" i="13" s="1"/>
  <c r="P83" i="13"/>
  <c r="Q124" i="13"/>
  <c r="Q6" i="13"/>
  <c r="Q8" i="13" s="1"/>
  <c r="W42" i="13"/>
  <c r="W88" i="13"/>
  <c r="W90" i="13" s="1"/>
  <c r="P124" i="13"/>
  <c r="Q42" i="13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N67" i="14" l="1"/>
  <c r="N65" i="14"/>
  <c r="N62" i="14"/>
  <c r="N60" i="14"/>
  <c r="N56" i="14"/>
  <c r="N54" i="14"/>
  <c r="N50" i="14"/>
  <c r="N47" i="14"/>
  <c r="N45" i="14"/>
  <c r="N43" i="14"/>
  <c r="N40" i="14"/>
  <c r="N36" i="14"/>
  <c r="N34" i="14"/>
  <c r="N31" i="14"/>
  <c r="N28" i="14"/>
  <c r="N26" i="14"/>
  <c r="N24" i="14"/>
  <c r="N21" i="14"/>
  <c r="N18" i="14"/>
  <c r="N16" i="14"/>
  <c r="N13" i="14"/>
  <c r="N11" i="14"/>
  <c r="N8" i="14"/>
  <c r="N6" i="14"/>
  <c r="N61" i="14"/>
  <c r="N55" i="14"/>
  <c r="N48" i="14"/>
  <c r="N44" i="14"/>
  <c r="N35" i="14"/>
  <c r="N29" i="14"/>
  <c r="N25" i="14"/>
  <c r="N20" i="14"/>
  <c r="N14" i="14"/>
  <c r="N12" i="14"/>
  <c r="N10" i="14"/>
  <c r="N7" i="14"/>
  <c r="N68" i="14"/>
  <c r="N66" i="14"/>
  <c r="N64" i="14"/>
  <c r="N57" i="14"/>
  <c r="N52" i="14"/>
  <c r="N46" i="14"/>
  <c r="N41" i="14"/>
  <c r="N37" i="14"/>
  <c r="N32" i="14"/>
  <c r="N27" i="14"/>
  <c r="N22" i="14"/>
  <c r="N17" i="14"/>
  <c r="N105" i="14"/>
  <c r="N101" i="14"/>
  <c r="N96" i="14"/>
  <c r="N88" i="14"/>
  <c r="N83" i="14"/>
  <c r="N78" i="14"/>
  <c r="N74" i="14"/>
  <c r="N98" i="14"/>
  <c r="N85" i="14"/>
  <c r="N76" i="14"/>
  <c r="N104" i="14"/>
  <c r="N95" i="14"/>
  <c r="N82" i="14"/>
  <c r="N77" i="14"/>
  <c r="N107" i="14"/>
  <c r="N102" i="14"/>
  <c r="N97" i="14"/>
  <c r="N93" i="14"/>
  <c r="N84" i="14"/>
  <c r="N79" i="14"/>
  <c r="N75" i="14"/>
  <c r="N108" i="14"/>
  <c r="N103" i="14"/>
  <c r="N94" i="14"/>
  <c r="N81" i="14"/>
  <c r="N99" i="14"/>
  <c r="N87" i="14"/>
  <c r="N73" i="14"/>
  <c r="S65" i="14"/>
  <c r="S60" i="14"/>
  <c r="S54" i="14"/>
  <c r="S47" i="14"/>
  <c r="S43" i="14"/>
  <c r="S36" i="14"/>
  <c r="S31" i="14"/>
  <c r="S26" i="14"/>
  <c r="S21" i="14"/>
  <c r="S16" i="14"/>
  <c r="S11" i="14"/>
  <c r="S6" i="14"/>
  <c r="S66" i="14"/>
  <c r="S61" i="14"/>
  <c r="S55" i="14"/>
  <c r="S48" i="14"/>
  <c r="S44" i="14"/>
  <c r="S37" i="14"/>
  <c r="S32" i="14"/>
  <c r="S27" i="14"/>
  <c r="S22" i="14"/>
  <c r="S17" i="14"/>
  <c r="S12" i="14"/>
  <c r="S7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68" i="14"/>
  <c r="S64" i="14"/>
  <c r="S57" i="14"/>
  <c r="S52" i="14"/>
  <c r="S46" i="14"/>
  <c r="S41" i="14"/>
  <c r="S35" i="14"/>
  <c r="S29" i="14"/>
  <c r="S25" i="14"/>
  <c r="S20" i="14"/>
  <c r="S14" i="14"/>
  <c r="S10" i="1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7" i="14"/>
  <c r="J6" i="14"/>
  <c r="J104" i="14"/>
  <c r="J99" i="14"/>
  <c r="J95" i="14"/>
  <c r="J87" i="14"/>
  <c r="J82" i="14"/>
  <c r="J77" i="14"/>
  <c r="J73" i="14"/>
  <c r="J108" i="14"/>
  <c r="J103" i="14"/>
  <c r="J98" i="14"/>
  <c r="J94" i="14"/>
  <c r="J85" i="14"/>
  <c r="J81" i="14"/>
  <c r="J76" i="14"/>
  <c r="J107" i="14"/>
  <c r="J102" i="14"/>
  <c r="J97" i="14"/>
  <c r="J93" i="14"/>
  <c r="J84" i="14"/>
  <c r="J79" i="14"/>
  <c r="J75" i="14"/>
  <c r="J105" i="14"/>
  <c r="J101" i="14"/>
  <c r="J96" i="14"/>
  <c r="J88" i="14"/>
  <c r="J83" i="14"/>
  <c r="J78" i="14"/>
  <c r="J74" i="14"/>
  <c r="O65" i="14"/>
  <c r="O60" i="14"/>
  <c r="O54" i="14"/>
  <c r="O47" i="14"/>
  <c r="O43" i="14"/>
  <c r="O36" i="14"/>
  <c r="O31" i="14"/>
  <c r="O26" i="14"/>
  <c r="O21" i="14"/>
  <c r="O16" i="14"/>
  <c r="O11" i="14"/>
  <c r="O6" i="14"/>
  <c r="O62" i="14"/>
  <c r="O56" i="14"/>
  <c r="O50" i="14"/>
  <c r="O40" i="14"/>
  <c r="O28" i="14"/>
  <c r="O13" i="14"/>
  <c r="O8" i="14"/>
  <c r="O52" i="14"/>
  <c r="O25" i="14"/>
  <c r="O66" i="14"/>
  <c r="O61" i="14"/>
  <c r="O55" i="14"/>
  <c r="O48" i="14"/>
  <c r="O44" i="14"/>
  <c r="O37" i="14"/>
  <c r="O32" i="14"/>
  <c r="O27" i="14"/>
  <c r="O22" i="14"/>
  <c r="O17" i="14"/>
  <c r="O12" i="14"/>
  <c r="O7" i="14"/>
  <c r="O67" i="14"/>
  <c r="O45" i="14"/>
  <c r="O34" i="14"/>
  <c r="O24" i="14"/>
  <c r="O18" i="14"/>
  <c r="O64" i="14"/>
  <c r="O35" i="14"/>
  <c r="O10" i="14"/>
  <c r="O68" i="14"/>
  <c r="O57" i="14"/>
  <c r="O46" i="14"/>
  <c r="O41" i="14"/>
  <c r="O29" i="14"/>
  <c r="O20" i="14"/>
  <c r="O14" i="14"/>
  <c r="O103" i="14"/>
  <c r="O102" i="14"/>
  <c r="O101" i="14"/>
  <c r="O99" i="14"/>
  <c r="O98" i="14"/>
  <c r="O95" i="14"/>
  <c r="O94" i="14"/>
  <c r="O93" i="14"/>
  <c r="O85" i="14"/>
  <c r="O84" i="14"/>
  <c r="O83" i="14"/>
  <c r="O79" i="14"/>
  <c r="O78" i="14"/>
  <c r="O76" i="14"/>
  <c r="O74" i="14"/>
  <c r="O73" i="14"/>
  <c r="O97" i="14"/>
  <c r="O87" i="14"/>
  <c r="O82" i="14"/>
  <c r="O75" i="14"/>
  <c r="O108" i="14"/>
  <c r="O107" i="14"/>
  <c r="O105" i="14"/>
  <c r="O104" i="14"/>
  <c r="O96" i="14"/>
  <c r="O88" i="14"/>
  <c r="O81" i="14"/>
  <c r="O77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N106" i="14" l="1"/>
  <c r="N92" i="14"/>
  <c r="N100" i="14"/>
  <c r="S106" i="14"/>
  <c r="S92" i="14"/>
  <c r="S100" i="14"/>
  <c r="J100" i="14"/>
  <c r="J106" i="14"/>
  <c r="J92" i="14"/>
  <c r="O106" i="14"/>
  <c r="O92" i="14"/>
  <c r="O100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U38" i="13" l="1"/>
  <c r="U52" i="13"/>
  <c r="U39" i="13"/>
  <c r="U37" i="13"/>
  <c r="U36" i="13"/>
  <c r="U11" i="13"/>
  <c r="U79" i="13"/>
  <c r="U81" i="13"/>
  <c r="U121" i="13"/>
  <c r="U119" i="13"/>
  <c r="U118" i="13"/>
  <c r="U93" i="13"/>
  <c r="U80" i="13"/>
  <c r="U78" i="13"/>
  <c r="U77" i="13"/>
  <c r="U120" i="13"/>
  <c r="U122" i="13"/>
  <c r="S120" i="13"/>
  <c r="S79" i="13"/>
  <c r="S122" i="13"/>
  <c r="S38" i="13"/>
  <c r="S52" i="13"/>
  <c r="S39" i="13"/>
  <c r="S37" i="13"/>
  <c r="S36" i="13"/>
  <c r="S11" i="13"/>
  <c r="S81" i="13"/>
  <c r="S121" i="13"/>
  <c r="S119" i="13"/>
  <c r="S118" i="13"/>
  <c r="S93" i="13"/>
  <c r="S80" i="13"/>
  <c r="S78" i="13"/>
  <c r="S77" i="13"/>
  <c r="K121" i="13"/>
  <c r="K80" i="13"/>
  <c r="K11" i="13"/>
  <c r="K118" i="13"/>
  <c r="K77" i="13"/>
  <c r="K36" i="13"/>
  <c r="K38" i="13"/>
  <c r="K120" i="13"/>
  <c r="K79" i="13"/>
  <c r="K122" i="13"/>
  <c r="K119" i="13"/>
  <c r="K78" i="13"/>
  <c r="K52" i="13"/>
  <c r="K37" i="13"/>
  <c r="K81" i="13"/>
  <c r="K93" i="13"/>
  <c r="K39" i="13"/>
  <c r="H79" i="13"/>
  <c r="H52" i="13"/>
  <c r="H121" i="13"/>
  <c r="H80" i="13"/>
  <c r="H36" i="13"/>
  <c r="H113" i="13"/>
  <c r="H104" i="13"/>
  <c r="H96" i="13"/>
  <c r="H70" i="13"/>
  <c r="H61" i="13"/>
  <c r="H53" i="13"/>
  <c r="H28" i="13"/>
  <c r="H19" i="13"/>
  <c r="H107" i="13"/>
  <c r="H76" i="13"/>
  <c r="H58" i="13"/>
  <c r="H26" i="13"/>
  <c r="H114" i="13"/>
  <c r="H97" i="13"/>
  <c r="H60" i="13"/>
  <c r="H24" i="13"/>
  <c r="H81" i="13"/>
  <c r="H118" i="13"/>
  <c r="H77" i="13"/>
  <c r="H108" i="13"/>
  <c r="H100" i="13"/>
  <c r="H74" i="13"/>
  <c r="H65" i="13"/>
  <c r="H57" i="13"/>
  <c r="H32" i="13"/>
  <c r="H23" i="13"/>
  <c r="H15" i="13"/>
  <c r="H117" i="13"/>
  <c r="H99" i="13"/>
  <c r="H66" i="13"/>
  <c r="H40" i="13"/>
  <c r="H18" i="13"/>
  <c r="H105" i="13"/>
  <c r="H69" i="13"/>
  <c r="H33" i="13"/>
  <c r="H120" i="13"/>
  <c r="H38" i="13"/>
  <c r="H122" i="13"/>
  <c r="H93" i="13"/>
  <c r="H37" i="13"/>
  <c r="H115" i="13"/>
  <c r="H98" i="13"/>
  <c r="H63" i="13"/>
  <c r="H30" i="13"/>
  <c r="H13" i="13"/>
  <c r="H112" i="13"/>
  <c r="H95" i="13"/>
  <c r="H62" i="13"/>
  <c r="H31" i="13"/>
  <c r="H14" i="13"/>
  <c r="H101" i="13"/>
  <c r="H64" i="13"/>
  <c r="H29" i="13"/>
  <c r="H39" i="13"/>
  <c r="H119" i="13"/>
  <c r="H78" i="13"/>
  <c r="H11" i="13"/>
  <c r="H111" i="13"/>
  <c r="H102" i="13"/>
  <c r="H94" i="13"/>
  <c r="H67" i="13"/>
  <c r="H59" i="13"/>
  <c r="H35" i="13"/>
  <c r="H25" i="13"/>
  <c r="H17" i="13"/>
  <c r="H103" i="13"/>
  <c r="H71" i="13"/>
  <c r="H54" i="13"/>
  <c r="H22" i="13"/>
  <c r="H110" i="13"/>
  <c r="H73" i="13"/>
  <c r="H56" i="13"/>
  <c r="H20" i="13"/>
  <c r="H16" i="13"/>
  <c r="H106" i="13"/>
  <c r="H72" i="13"/>
  <c r="H55" i="13"/>
  <c r="H21" i="13"/>
  <c r="H12" i="13"/>
  <c r="I122" i="13"/>
  <c r="I120" i="13"/>
  <c r="I121" i="13"/>
  <c r="I119" i="13"/>
  <c r="I118" i="13"/>
  <c r="I93" i="13"/>
  <c r="I80" i="13"/>
  <c r="I78" i="13"/>
  <c r="I77" i="13"/>
  <c r="I37" i="13"/>
  <c r="I36" i="13"/>
  <c r="I11" i="13"/>
  <c r="I38" i="13"/>
  <c r="I79" i="13"/>
  <c r="I81" i="13"/>
  <c r="I52" i="13"/>
  <c r="I39" i="13"/>
  <c r="G79" i="13"/>
  <c r="G81" i="13"/>
  <c r="G93" i="13"/>
  <c r="G39" i="13"/>
  <c r="G11" i="13"/>
  <c r="G38" i="13"/>
  <c r="G37" i="13"/>
  <c r="G118" i="13"/>
  <c r="G77" i="13"/>
  <c r="G52" i="13"/>
  <c r="G120" i="13"/>
  <c r="G122" i="13"/>
  <c r="G121" i="13"/>
  <c r="G80" i="13"/>
  <c r="G119" i="13"/>
  <c r="G78" i="13"/>
  <c r="G36" i="13"/>
  <c r="N122" i="13"/>
  <c r="N119" i="13"/>
  <c r="N78" i="13"/>
  <c r="N120" i="13"/>
  <c r="N79" i="13"/>
  <c r="N38" i="13"/>
  <c r="N81" i="13"/>
  <c r="N39" i="13"/>
  <c r="N121" i="13"/>
  <c r="N118" i="13"/>
  <c r="N80" i="13"/>
  <c r="N77" i="13"/>
  <c r="N36" i="13"/>
  <c r="N52" i="13"/>
  <c r="N93" i="13"/>
  <c r="N37" i="13"/>
  <c r="N11" i="13"/>
  <c r="R119" i="13"/>
  <c r="R110" i="13"/>
  <c r="R101" i="13"/>
  <c r="R93" i="13"/>
  <c r="R72" i="13"/>
  <c r="R63" i="13"/>
  <c r="R55" i="13"/>
  <c r="R35" i="13"/>
  <c r="R25" i="13"/>
  <c r="R17" i="13"/>
  <c r="R115" i="13"/>
  <c r="R98" i="13"/>
  <c r="R69" i="13"/>
  <c r="R52" i="13"/>
  <c r="R22" i="13"/>
  <c r="R118" i="13"/>
  <c r="R100" i="13"/>
  <c r="R71" i="13"/>
  <c r="R54" i="13"/>
  <c r="R24" i="13"/>
  <c r="R120" i="13"/>
  <c r="R105" i="13"/>
  <c r="R77" i="13"/>
  <c r="R59" i="13"/>
  <c r="R40" i="13"/>
  <c r="R21" i="13"/>
  <c r="R106" i="13"/>
  <c r="R60" i="13"/>
  <c r="R14" i="13"/>
  <c r="R108" i="13"/>
  <c r="R62" i="13"/>
  <c r="R16" i="13"/>
  <c r="R122" i="13"/>
  <c r="R103" i="13"/>
  <c r="R74" i="13"/>
  <c r="R57" i="13"/>
  <c r="R28" i="13"/>
  <c r="R11" i="13"/>
  <c r="R102" i="13"/>
  <c r="R56" i="13"/>
  <c r="R104" i="13"/>
  <c r="R58" i="13"/>
  <c r="R12" i="13"/>
  <c r="R117" i="13"/>
  <c r="R107" i="13"/>
  <c r="R99" i="13"/>
  <c r="R80" i="13"/>
  <c r="R70" i="13"/>
  <c r="R61" i="13"/>
  <c r="R53" i="13"/>
  <c r="R32" i="13"/>
  <c r="R23" i="13"/>
  <c r="R15" i="13"/>
  <c r="R38" i="13"/>
  <c r="R111" i="13"/>
  <c r="R94" i="13"/>
  <c r="R64" i="13"/>
  <c r="R36" i="13"/>
  <c r="R18" i="13"/>
  <c r="R113" i="13"/>
  <c r="R96" i="13"/>
  <c r="R66" i="13"/>
  <c r="R39" i="13"/>
  <c r="R20" i="13"/>
  <c r="R114" i="13"/>
  <c r="R97" i="13"/>
  <c r="R67" i="13"/>
  <c r="R30" i="13"/>
  <c r="R13" i="13"/>
  <c r="R78" i="13"/>
  <c r="R31" i="13"/>
  <c r="R81" i="13"/>
  <c r="R33" i="13"/>
  <c r="R79" i="13"/>
  <c r="R112" i="13"/>
  <c r="R95" i="13"/>
  <c r="R65" i="13"/>
  <c r="R37" i="13"/>
  <c r="R19" i="13"/>
  <c r="R121" i="13"/>
  <c r="R73" i="13"/>
  <c r="R26" i="13"/>
  <c r="R76" i="13"/>
  <c r="R29" i="13"/>
  <c r="J38" i="13"/>
  <c r="J39" i="13"/>
  <c r="J119" i="13"/>
  <c r="J78" i="13"/>
  <c r="J11" i="13"/>
  <c r="J37" i="13"/>
  <c r="J120" i="13"/>
  <c r="J118" i="13"/>
  <c r="J79" i="13"/>
  <c r="J52" i="13"/>
  <c r="J121" i="13"/>
  <c r="J80" i="13"/>
  <c r="J36" i="13"/>
  <c r="J122" i="13"/>
  <c r="J81" i="13"/>
  <c r="J93" i="13"/>
  <c r="J77" i="13"/>
  <c r="M119" i="13"/>
  <c r="M93" i="13"/>
  <c r="M78" i="13"/>
  <c r="M37" i="13"/>
  <c r="M11" i="13"/>
  <c r="M81" i="13"/>
  <c r="M118" i="13"/>
  <c r="M77" i="13"/>
  <c r="M38" i="13"/>
  <c r="M79" i="13"/>
  <c r="M39" i="13"/>
  <c r="M52" i="13"/>
  <c r="M122" i="13"/>
  <c r="M121" i="13"/>
  <c r="M80" i="13"/>
  <c r="M36" i="13"/>
  <c r="M120" i="13"/>
  <c r="L52" i="13"/>
  <c r="L39" i="13"/>
  <c r="L37" i="13"/>
  <c r="L36" i="13"/>
  <c r="L11" i="13"/>
  <c r="L110" i="13"/>
  <c r="L101" i="13"/>
  <c r="L76" i="13"/>
  <c r="L66" i="13"/>
  <c r="L58" i="13"/>
  <c r="L33" i="13"/>
  <c r="L24" i="13"/>
  <c r="L16" i="13"/>
  <c r="L111" i="13"/>
  <c r="L96" i="13"/>
  <c r="L59" i="13"/>
  <c r="L23" i="13"/>
  <c r="L94" i="13"/>
  <c r="L61" i="13"/>
  <c r="L30" i="13"/>
  <c r="L13" i="13"/>
  <c r="L120" i="13"/>
  <c r="L79" i="13"/>
  <c r="L81" i="13"/>
  <c r="L117" i="13"/>
  <c r="L99" i="13"/>
  <c r="L64" i="13"/>
  <c r="L31" i="13"/>
  <c r="L14" i="13"/>
  <c r="L72" i="13"/>
  <c r="L19" i="13"/>
  <c r="L57" i="13"/>
  <c r="L80" i="13"/>
  <c r="L78" i="13"/>
  <c r="L77" i="13"/>
  <c r="L114" i="13"/>
  <c r="L97" i="13"/>
  <c r="L62" i="13"/>
  <c r="L29" i="13"/>
  <c r="L12" i="13"/>
  <c r="L104" i="13"/>
  <c r="L32" i="13"/>
  <c r="L102" i="13"/>
  <c r="L53" i="13"/>
  <c r="L38" i="13"/>
  <c r="L112" i="13"/>
  <c r="L103" i="13"/>
  <c r="L95" i="13"/>
  <c r="L69" i="13"/>
  <c r="L60" i="13"/>
  <c r="L40" i="13"/>
  <c r="L26" i="13"/>
  <c r="L18" i="13"/>
  <c r="L113" i="13"/>
  <c r="L100" i="13"/>
  <c r="L63" i="13"/>
  <c r="L28" i="13"/>
  <c r="L98" i="13"/>
  <c r="L65" i="13"/>
  <c r="L35" i="13"/>
  <c r="L17" i="13"/>
  <c r="L122" i="13"/>
  <c r="L107" i="13"/>
  <c r="L73" i="13"/>
  <c r="L56" i="13"/>
  <c r="L22" i="13"/>
  <c r="L108" i="13"/>
  <c r="L55" i="13"/>
  <c r="L106" i="13"/>
  <c r="L74" i="13"/>
  <c r="L25" i="13"/>
  <c r="L121" i="13"/>
  <c r="L119" i="13"/>
  <c r="L118" i="13"/>
  <c r="L93" i="13"/>
  <c r="L105" i="13"/>
  <c r="L71" i="13"/>
  <c r="L54" i="13"/>
  <c r="L20" i="13"/>
  <c r="L115" i="13"/>
  <c r="L67" i="13"/>
  <c r="L15" i="13"/>
  <c r="L70" i="13"/>
  <c r="L21" i="13"/>
  <c r="F122" i="13"/>
  <c r="F118" i="13"/>
  <c r="F77" i="13"/>
  <c r="F36" i="13"/>
  <c r="F52" i="13"/>
  <c r="F80" i="13"/>
  <c r="F79" i="13"/>
  <c r="F38" i="13"/>
  <c r="F119" i="13"/>
  <c r="F37" i="13"/>
  <c r="F81" i="13"/>
  <c r="F93" i="13"/>
  <c r="F11" i="13"/>
  <c r="F120" i="13"/>
  <c r="F121" i="13"/>
  <c r="F39" i="13"/>
  <c r="F78" i="13"/>
  <c r="E120" i="13"/>
  <c r="E78" i="13"/>
  <c r="E38" i="13"/>
  <c r="E79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E27" i="14" l="1"/>
  <c r="E25" i="14"/>
  <c r="E20" i="14"/>
  <c r="E14" i="14"/>
  <c r="E10" i="14"/>
  <c r="E67" i="14"/>
  <c r="E65" i="14"/>
  <c r="E62" i="14"/>
  <c r="E60" i="14"/>
  <c r="E56" i="14"/>
  <c r="E54" i="14"/>
  <c r="E50" i="14"/>
  <c r="E49" i="14" s="1"/>
  <c r="E47" i="14"/>
  <c r="E45" i="14"/>
  <c r="E43" i="14"/>
  <c r="E40" i="14"/>
  <c r="E36" i="14"/>
  <c r="E34" i="14"/>
  <c r="E31" i="14"/>
  <c r="E28" i="14"/>
  <c r="E26" i="14"/>
  <c r="E24" i="14"/>
  <c r="E21" i="14"/>
  <c r="E18" i="14"/>
  <c r="E16" i="14"/>
  <c r="E13" i="14"/>
  <c r="E11" i="14"/>
  <c r="E8" i="14"/>
  <c r="E6" i="14"/>
  <c r="E68" i="14"/>
  <c r="E66" i="14"/>
  <c r="E64" i="14"/>
  <c r="E61" i="14"/>
  <c r="E57" i="14"/>
  <c r="E55" i="14"/>
  <c r="E52" i="14"/>
  <c r="E48" i="14"/>
  <c r="E46" i="14"/>
  <c r="E44" i="14"/>
  <c r="E41" i="14"/>
  <c r="E37" i="14"/>
  <c r="E35" i="14"/>
  <c r="E32" i="14"/>
  <c r="E29" i="14"/>
  <c r="E22" i="14"/>
  <c r="E17" i="14"/>
  <c r="E12" i="14"/>
  <c r="E7" i="14"/>
  <c r="H116" i="13"/>
  <c r="H75" i="13"/>
  <c r="H82" i="13"/>
  <c r="H68" i="13"/>
  <c r="H41" i="13"/>
  <c r="H109" i="13"/>
  <c r="H34" i="13"/>
  <c r="H27" i="13"/>
  <c r="H123" i="13"/>
  <c r="R116" i="13"/>
  <c r="R27" i="13"/>
  <c r="R68" i="13"/>
  <c r="R34" i="13"/>
  <c r="R75" i="13"/>
  <c r="R123" i="13"/>
  <c r="R41" i="13"/>
  <c r="R109" i="13"/>
  <c r="L109" i="13"/>
  <c r="R82" i="13"/>
  <c r="D120" i="13"/>
  <c r="D38" i="13"/>
  <c r="L41" i="13"/>
  <c r="L82" i="13"/>
  <c r="L116" i="13"/>
  <c r="L34" i="13"/>
  <c r="L75" i="13"/>
  <c r="L123" i="13"/>
  <c r="L27" i="13"/>
  <c r="L68" i="13"/>
  <c r="D122" i="13"/>
  <c r="D81" i="13"/>
  <c r="D79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E33" i="14" l="1"/>
  <c r="E39" i="14"/>
  <c r="E30" i="14"/>
  <c r="E42" i="14"/>
  <c r="H88" i="13"/>
  <c r="H90" i="13" s="1"/>
  <c r="H124" i="13"/>
  <c r="H42" i="13"/>
  <c r="H6" i="13"/>
  <c r="H8" i="13" s="1"/>
  <c r="H47" i="13"/>
  <c r="H49" i="13" s="1"/>
  <c r="H83" i="13"/>
  <c r="R88" i="13"/>
  <c r="R90" i="13" s="1"/>
  <c r="R92" i="13" s="1"/>
  <c r="L88" i="13"/>
  <c r="L90" i="13" s="1"/>
  <c r="R83" i="13"/>
  <c r="R124" i="13"/>
  <c r="R6" i="13"/>
  <c r="R8" i="13" s="1"/>
  <c r="R10" i="13" s="1"/>
  <c r="R42" i="13"/>
  <c r="R47" i="13"/>
  <c r="R49" i="13" s="1"/>
  <c r="R51" i="13" s="1"/>
  <c r="L6" i="13"/>
  <c r="L8" i="13" s="1"/>
  <c r="L83" i="13"/>
  <c r="L124" i="13"/>
  <c r="L42" i="13"/>
  <c r="L47" i="13"/>
  <c r="L49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92" i="13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V86" i="14"/>
  <c r="O86" i="14"/>
  <c r="S86" i="14"/>
  <c r="I86" i="14"/>
  <c r="T86" i="14"/>
  <c r="M86" i="14"/>
  <c r="G86" i="14"/>
  <c r="G49" i="14"/>
  <c r="S59" i="14" l="1"/>
  <c r="I59" i="14"/>
  <c r="N59" i="14"/>
  <c r="G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88" i="14" l="1"/>
  <c r="K93" i="14"/>
  <c r="K108" i="14"/>
  <c r="K99" i="14"/>
  <c r="K105" i="14"/>
  <c r="K96" i="14"/>
  <c r="K83" i="14"/>
  <c r="K107" i="14"/>
  <c r="K97" i="14"/>
  <c r="K84" i="14"/>
  <c r="K75" i="14"/>
  <c r="K101" i="14"/>
  <c r="K79" i="14"/>
  <c r="K76" i="14"/>
  <c r="K103" i="14"/>
  <c r="K94" i="14"/>
  <c r="K81" i="14"/>
  <c r="K104" i="14"/>
  <c r="K95" i="14"/>
  <c r="K82" i="14"/>
  <c r="K73" i="14"/>
  <c r="K74" i="14"/>
  <c r="K78" i="14"/>
  <c r="K102" i="14"/>
  <c r="K98" i="14"/>
  <c r="K85" i="14"/>
  <c r="K87" i="14"/>
  <c r="K77" i="14"/>
  <c r="K50" i="14"/>
  <c r="K14" i="14"/>
  <c r="K16" i="14"/>
  <c r="K20" i="14"/>
  <c r="K17" i="14"/>
  <c r="K54" i="14"/>
  <c r="K31" i="14"/>
  <c r="K11" i="14"/>
  <c r="K57" i="14"/>
  <c r="K35" i="14"/>
  <c r="K67" i="14"/>
  <c r="K24" i="14"/>
  <c r="K55" i="14"/>
  <c r="K32" i="14"/>
  <c r="K12" i="14"/>
  <c r="K56" i="14"/>
  <c r="K18" i="14"/>
  <c r="K25" i="14"/>
  <c r="K22" i="14"/>
  <c r="K37" i="14"/>
  <c r="K28" i="14"/>
  <c r="K47" i="14"/>
  <c r="K26" i="14"/>
  <c r="K6" i="14"/>
  <c r="K52" i="14"/>
  <c r="K29" i="14"/>
  <c r="K62" i="14"/>
  <c r="K13" i="14"/>
  <c r="K48" i="14"/>
  <c r="K27" i="14"/>
  <c r="K7" i="14"/>
  <c r="K45" i="14"/>
  <c r="K8" i="14"/>
  <c r="K65" i="14"/>
  <c r="K43" i="14"/>
  <c r="K21" i="14"/>
  <c r="K68" i="14"/>
  <c r="K46" i="14"/>
  <c r="K66" i="14"/>
  <c r="K44" i="14"/>
  <c r="K34" i="14"/>
  <c r="K60" i="14"/>
  <c r="K36" i="14"/>
  <c r="K64" i="14"/>
  <c r="K41" i="14"/>
  <c r="K40" i="14"/>
  <c r="K61" i="14"/>
  <c r="K10" i="14"/>
  <c r="U108" i="14"/>
  <c r="U105" i="14"/>
  <c r="U103" i="14"/>
  <c r="U101" i="14"/>
  <c r="U98" i="14"/>
  <c r="U96" i="14"/>
  <c r="U94" i="14"/>
  <c r="U88" i="14"/>
  <c r="U85" i="14"/>
  <c r="U83" i="14"/>
  <c r="U81" i="14"/>
  <c r="U78" i="14"/>
  <c r="U76" i="14"/>
  <c r="U74" i="14"/>
  <c r="U107" i="14"/>
  <c r="U104" i="14"/>
  <c r="U102" i="14"/>
  <c r="U99" i="14"/>
  <c r="U97" i="14"/>
  <c r="U95" i="14"/>
  <c r="U93" i="14"/>
  <c r="U87" i="14"/>
  <c r="U84" i="14"/>
  <c r="U82" i="14"/>
  <c r="U79" i="14"/>
  <c r="U77" i="14"/>
  <c r="U75" i="14"/>
  <c r="U73" i="14"/>
  <c r="U68" i="14"/>
  <c r="U64" i="14"/>
  <c r="U57" i="14"/>
  <c r="U52" i="14"/>
  <c r="U46" i="14"/>
  <c r="U41" i="14"/>
  <c r="U35" i="14"/>
  <c r="U29" i="14"/>
  <c r="U25" i="14"/>
  <c r="U67" i="14"/>
  <c r="U62" i="14"/>
  <c r="U56" i="14"/>
  <c r="U50" i="14"/>
  <c r="U45" i="14"/>
  <c r="U40" i="14"/>
  <c r="U34" i="14"/>
  <c r="U28" i="14"/>
  <c r="U24" i="14"/>
  <c r="U18" i="14"/>
  <c r="U13" i="14"/>
  <c r="U8" i="14"/>
  <c r="U65" i="14"/>
  <c r="U47" i="14"/>
  <c r="U43" i="14"/>
  <c r="U36" i="14"/>
  <c r="U21" i="14"/>
  <c r="U16" i="14"/>
  <c r="U14" i="14"/>
  <c r="U10" i="14"/>
  <c r="U66" i="14"/>
  <c r="U61" i="14"/>
  <c r="U55" i="14"/>
  <c r="U48" i="14"/>
  <c r="U44" i="14"/>
  <c r="U37" i="14"/>
  <c r="U32" i="14"/>
  <c r="U27" i="14"/>
  <c r="U22" i="14"/>
  <c r="U17" i="14"/>
  <c r="U12" i="14"/>
  <c r="U7" i="14"/>
  <c r="U60" i="14"/>
  <c r="U54" i="14"/>
  <c r="U31" i="14"/>
  <c r="U26" i="14"/>
  <c r="U11" i="14"/>
  <c r="U6" i="14"/>
  <c r="U20" i="14"/>
  <c r="E108" i="14"/>
  <c r="E103" i="14"/>
  <c r="E98" i="14"/>
  <c r="E94" i="14"/>
  <c r="E85" i="14"/>
  <c r="E81" i="14"/>
  <c r="E76" i="14"/>
  <c r="E79" i="14"/>
  <c r="E104" i="14"/>
  <c r="E99" i="14"/>
  <c r="E95" i="14"/>
  <c r="E87" i="14"/>
  <c r="E82" i="14"/>
  <c r="E77" i="14"/>
  <c r="E73" i="14"/>
  <c r="E105" i="14"/>
  <c r="E101" i="14"/>
  <c r="E96" i="14"/>
  <c r="E88" i="14"/>
  <c r="E83" i="14"/>
  <c r="E78" i="14"/>
  <c r="E74" i="14"/>
  <c r="E107" i="14"/>
  <c r="E102" i="14"/>
  <c r="E97" i="14"/>
  <c r="E93" i="14"/>
  <c r="E84" i="14"/>
  <c r="E75" i="14"/>
  <c r="F6" i="14"/>
  <c r="F65" i="14"/>
  <c r="F60" i="14"/>
  <c r="F54" i="14"/>
  <c r="F47" i="14"/>
  <c r="F43" i="14"/>
  <c r="F36" i="14"/>
  <c r="F31" i="14"/>
  <c r="F26" i="14"/>
  <c r="F21" i="14"/>
  <c r="F16" i="14"/>
  <c r="F11" i="14"/>
  <c r="F67" i="14"/>
  <c r="F62" i="14"/>
  <c r="F56" i="14"/>
  <c r="F50" i="14"/>
  <c r="F49" i="14" s="1"/>
  <c r="F45" i="14"/>
  <c r="F40" i="14"/>
  <c r="F28" i="14"/>
  <c r="F18" i="14"/>
  <c r="F8" i="14"/>
  <c r="F12" i="14"/>
  <c r="F68" i="14"/>
  <c r="F64" i="14"/>
  <c r="F57" i="14"/>
  <c r="F52" i="14"/>
  <c r="F46" i="14"/>
  <c r="F41" i="14"/>
  <c r="F35" i="14"/>
  <c r="F29" i="14"/>
  <c r="F25" i="14"/>
  <c r="F20" i="14"/>
  <c r="F14" i="14"/>
  <c r="F10" i="14"/>
  <c r="F34" i="14"/>
  <c r="F24" i="14"/>
  <c r="F13" i="14"/>
  <c r="F66" i="14"/>
  <c r="F61" i="14"/>
  <c r="F55" i="14"/>
  <c r="F48" i="14"/>
  <c r="F44" i="14"/>
  <c r="F37" i="14"/>
  <c r="F32" i="14"/>
  <c r="F27" i="14"/>
  <c r="F22" i="14"/>
  <c r="F17" i="14"/>
  <c r="F7" i="14"/>
  <c r="F107" i="14"/>
  <c r="F84" i="14"/>
  <c r="F85" i="14"/>
  <c r="F96" i="14"/>
  <c r="F74" i="14"/>
  <c r="F87" i="14"/>
  <c r="F108" i="14"/>
  <c r="F75" i="14"/>
  <c r="F83" i="14"/>
  <c r="F77" i="14"/>
  <c r="F98" i="14"/>
  <c r="F78" i="14"/>
  <c r="F73" i="14"/>
  <c r="F102" i="14"/>
  <c r="F79" i="14"/>
  <c r="F76" i="14"/>
  <c r="F88" i="14"/>
  <c r="F104" i="14"/>
  <c r="F82" i="14"/>
  <c r="F103" i="14"/>
  <c r="F97" i="14"/>
  <c r="F105" i="14"/>
  <c r="F99" i="14"/>
  <c r="F94" i="14"/>
  <c r="F93" i="14"/>
  <c r="F101" i="14"/>
  <c r="F95" i="14"/>
  <c r="F81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D16" i="14" s="1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G9" i="14"/>
  <c r="N86" i="14"/>
  <c r="U106" i="14" l="1"/>
  <c r="K86" i="14"/>
  <c r="D56" i="14"/>
  <c r="D21" i="14"/>
  <c r="U86" i="14"/>
  <c r="D36" i="14"/>
  <c r="D43" i="14"/>
  <c r="K106" i="14"/>
  <c r="K59" i="14"/>
  <c r="D26" i="14"/>
  <c r="K92" i="14"/>
  <c r="K100" i="14"/>
  <c r="D62" i="14"/>
  <c r="D47" i="14"/>
  <c r="D54" i="14"/>
  <c r="U59" i="14"/>
  <c r="U92" i="14"/>
  <c r="D67" i="14"/>
  <c r="D45" i="14"/>
  <c r="D60" i="14"/>
  <c r="U100" i="14"/>
  <c r="D31" i="14"/>
  <c r="D6" i="14"/>
  <c r="D18" i="14"/>
  <c r="D20" i="14"/>
  <c r="E92" i="14"/>
  <c r="D41" i="14"/>
  <c r="D83" i="14"/>
  <c r="F100" i="14"/>
  <c r="E100" i="14"/>
  <c r="E106" i="14"/>
  <c r="D27" i="14"/>
  <c r="D48" i="14"/>
  <c r="D65" i="14"/>
  <c r="D35" i="14"/>
  <c r="D57" i="14"/>
  <c r="D32" i="14"/>
  <c r="D55" i="14"/>
  <c r="D75" i="14"/>
  <c r="D103" i="14"/>
  <c r="D68" i="14"/>
  <c r="D22" i="14"/>
  <c r="D44" i="14"/>
  <c r="D29" i="14"/>
  <c r="D85" i="14"/>
  <c r="D25" i="14"/>
  <c r="D66" i="14"/>
  <c r="D102" i="14"/>
  <c r="F59" i="14"/>
  <c r="D17" i="14"/>
  <c r="D46" i="14"/>
  <c r="D28" i="14"/>
  <c r="D95" i="14"/>
  <c r="D37" i="14"/>
  <c r="F86" i="14"/>
  <c r="D61" i="14"/>
  <c r="D108" i="14"/>
  <c r="F92" i="14"/>
  <c r="F106" i="14"/>
  <c r="W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<sst xmlns="http://schemas.openxmlformats.org/spreadsheetml/2006/main" count="5208" uniqueCount="2370">
  <si>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</si>
  <si>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</si>
  <si>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</si>
  <si>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</si>
  <si>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</si>
  <si>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</si>
  <si>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</si>
  <si>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</si>
  <si>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</si>
  <si>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</si>
  <si>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</si>
  <si>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</si>
  <si>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</si>
  <si>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</si>
  <si>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</si>
  <si>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</si>
  <si>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</si>
  <si>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</si>
  <si>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</si>
  <si>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</si>
  <si>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</si>
  <si>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</si>
  <si>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</si>
  <si>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</si>
  <si>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</si>
  <si>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</si>
  <si>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</si>
  <si>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</si>
  <si>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</si>
  <si>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</si>
  <si>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</si>
  <si>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</si>
  <si>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</si>
  <si>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</si>
  <si>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</si>
  <si>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</si>
  <si>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</si>
  <si>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</si>
  <si>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</si>
  <si>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</si>
  <si>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</si>
  <si>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</si>
  <si>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</si>
  <si>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</si>
  <si>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</si>
  <si>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</si>
  <si>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</si>
  <si>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</si>
  <si>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</si>
  <si>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</si>
  <si>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</si>
  <si>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</si>
  <si>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</si>
  <si>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</si>
  <si>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</si>
  <si>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</si>
  <si>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</si>
  <si>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</si>
  <si>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</si>
  <si>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</si>
  <si>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</si>
  <si>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</si>
  <si>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</si>
  <si>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</si>
  <si>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</si>
  <si>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</si>
  <si>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</si>
  <si>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</si>
  <si>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</si>
  <si>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</si>
  <si>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</si>
  <si>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</si>
  <si>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</si>
  <si>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</si>
  <si>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</si>
  <si>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</si>
  <si>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</si>
  <si>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</si>
  <si>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</si>
  <si>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</si>
  <si>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</si>
  <si>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</si>
  <si>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</si>
  <si>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</si>
  <si>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</si>
  <si>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</si>
  <si>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</si>
  <si>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</si>
  <si>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</si>
  <si>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</si>
  <si>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</si>
  <si>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</si>
  <si>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</si>
  <si>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</si>
  <si>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</si>
  <si>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</si>
  <si>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</si>
  <si>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</si>
  <si>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</si>
  <si>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</si>
  <si>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</si>
  <si>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</si>
  <si>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</si>
  <si>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</si>
  <si>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</si>
  <si>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</si>
  <si>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</si>
  <si>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</si>
  <si>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</si>
  <si>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</si>
  <si>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</si>
  <si>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</si>
  <si>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</si>
  <si>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</si>
  <si>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</si>
  <si>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</si>
  <si>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</si>
  <si>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</si>
  <si>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</si>
  <si>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</si>
  <si>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</si>
  <si>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</si>
  <si>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</si>
  <si>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</si>
  <si>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</si>
  <si>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</si>
  <si>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</si>
  <si>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</si>
  <si>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</si>
  <si>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</si>
  <si>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</si>
  <si>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</si>
  <si>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</si>
  <si>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</si>
  <si>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</si>
  <si>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</si>
  <si>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</si>
  <si>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</si>
  <si>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</si>
  <si>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</si>
  <si>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</si>
  <si>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</si>
  <si>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</si>
  <si>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</si>
  <si>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</si>
  <si>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</si>
  <si>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</si>
  <si>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</si>
  <si>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</si>
  <si>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</si>
  <si>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</si>
  <si>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</si>
  <si>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</si>
  <si>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</si>
  <si>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</si>
  <si>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</si>
  <si>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</si>
  <si>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</si>
  <si>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</si>
  <si>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</si>
  <si>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</si>
  <si>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</si>
  <si>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</si>
  <si>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</si>
  <si>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</si>
  <si>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</si>
  <si>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</si>
  <si>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</si>
  <si>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</si>
  <si>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</si>
  <si>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</si>
  <si>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</si>
  <si>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</si>
  <si>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</si>
  <si>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</si>
  <si>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</si>
  <si>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</si>
  <si>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</si>
  <si>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</si>
  <si>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</si>
  <si>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</si>
  <si>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</si>
  <si>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</si>
  <si>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</si>
  <si>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</si>
  <si>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</si>
  <si>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</si>
  <si>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</si>
  <si>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</si>
  <si>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</si>
  <si>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</si>
  <si>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</si>
  <si>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</si>
  <si>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</si>
  <si>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</si>
  <si>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</si>
  <si>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</si>
  <si>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</si>
  <si>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</si>
  <si>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</si>
  <si>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</si>
  <si>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</si>
  <si>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</si>
  <si>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</si>
  <si>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</si>
  <si>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</si>
  <si>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</si>
  <si>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</si>
  <si>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</si>
  <si>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</si>
  <si>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</si>
  <si>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</si>
  <si>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</si>
  <si>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</si>
  <si>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</si>
  <si>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</si>
  <si>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</si>
  <si>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</si>
  <si>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</si>
  <si>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</si>
  <si>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</si>
  <si>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</si>
  <si>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</si>
  <si>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</si>
  <si>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</si>
  <si>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</si>
  <si>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</si>
  <si>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</si>
  <si>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</si>
  <si>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</si>
  <si>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</si>
  <si>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</si>
  <si>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</si>
  <si>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</si>
  <si>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</si>
  <si>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</si>
  <si>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</si>
  <si>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</si>
  <si>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</si>
  <si>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</si>
  <si>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</si>
  <si>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</si>
  <si>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</si>
  <si>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</si>
  <si>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</si>
  <si>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</si>
  <si>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</si>
  <si>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</si>
  <si>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</si>
  <si>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</si>
  <si>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</si>
  <si>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</si>
  <si>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</si>
  <si>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</si>
  <si>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</si>
  <si>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</si>
  <si>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</si>
  <si>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</si>
  <si>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</si>
  <si>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</si>
  <si>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</si>
  <si>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</si>
  <si>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</si>
  <si>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</si>
  <si>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</si>
  <si>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</si>
  <si>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</si>
  <si>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</si>
  <si>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</si>
  <si>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</si>
  <si>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</si>
  <si>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</si>
  <si>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</si>
  <si>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</si>
  <si>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</si>
  <si>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</si>
  <si>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</si>
  <si>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</si>
  <si>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</si>
  <si>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</si>
  <si>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</si>
  <si>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</si>
  <si>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</si>
  <si>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</si>
  <si>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</si>
  <si>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</si>
  <si>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</si>
  <si>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</si>
  <si>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</si>
  <si>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</si>
  <si>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</si>
  <si>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</si>
  <si>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</si>
  <si>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</si>
  <si>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</si>
  <si>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</si>
  <si>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</si>
  <si>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</si>
  <si>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</si>
  <si>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</si>
  <si>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</si>
  <si>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</si>
  <si>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</si>
  <si>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</si>
  <si>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</si>
  <si>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</si>
  <si>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</si>
  <si>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</si>
  <si>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</si>
  <si>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</si>
  <si>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</si>
  <si>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</si>
  <si>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</si>
  <si>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</si>
  <si>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</si>
  <si>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</si>
  <si>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</si>
  <si>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</si>
  <si>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</si>
  <si>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</si>
  <si>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</si>
  <si>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</si>
  <si>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</si>
  <si>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</si>
  <si>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</si>
  <si>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</si>
  <si>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</si>
  <si>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</si>
  <si>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</si>
  <si>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</si>
  <si>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</si>
  <si>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</si>
  <si>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</si>
  <si>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</si>
  <si>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</si>
  <si>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</si>
  <si>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</si>
  <si>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</si>
  <si>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</si>
  <si>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</si>
  <si>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</si>
  <si>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</si>
  <si>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</si>
  <si>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</si>
  <si>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</si>
  <si>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</si>
  <si>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</si>
  <si>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</si>
  <si>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</si>
  <si>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</si>
  <si>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</si>
  <si>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</si>
  <si>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</si>
  <si>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</si>
  <si>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</si>
  <si>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</si>
  <si>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</si>
  <si>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</si>
  <si>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</si>
  <si>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</si>
  <si>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</si>
  <si>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</si>
  <si>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</si>
  <si>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</si>
  <si>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</si>
  <si>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</si>
  <si>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</si>
  <si>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</si>
  <si>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</si>
  <si>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</si>
  <si>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</si>
  <si>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</si>
  <si>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</si>
  <si>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</si>
  <si>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</si>
  <si>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</si>
  <si>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</si>
  <si>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</si>
  <si>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</si>
  <si>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</si>
  <si>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</si>
  <si>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</si>
  <si>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</si>
  <si>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</si>
  <si>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</si>
  <si>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</si>
  <si>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</si>
  <si>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</si>
  <si>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</si>
  <si>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</si>
  <si>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</si>
  <si>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</si>
  <si>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</si>
  <si>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</si>
  <si>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</si>
  <si>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</si>
  <si>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</si>
  <si>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</si>
  <si>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</si>
  <si>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</si>
  <si>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</si>
  <si>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</si>
  <si>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</si>
  <si>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</si>
  <si>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</si>
  <si>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</si>
  <si>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</si>
  <si>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</si>
  <si>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</si>
  <si>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</si>
  <si>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</si>
  <si>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</si>
  <si>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</si>
  <si>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</si>
  <si>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</si>
  <si>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</si>
  <si>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</si>
  <si>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</si>
  <si>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</si>
  <si>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</si>
  <si>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</si>
  <si>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</si>
  <si>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</si>
  <si>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</si>
  <si>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</si>
  <si>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</si>
  <si>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</si>
  <si>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</si>
  <si>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</si>
  <si>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</si>
  <si>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</si>
  <si>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</si>
  <si>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</si>
  <si>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</si>
  <si>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</si>
  <si>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</si>
  <si>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</si>
  <si>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</si>
  <si>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</si>
  <si>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</si>
  <si>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</si>
  <si>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</si>
  <si>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</si>
  <si>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</si>
  <si>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</si>
  <si>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</si>
  <si>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</si>
  <si>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</si>
  <si>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</si>
  <si>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</si>
  <si>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</si>
  <si>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</si>
  <si>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</si>
  <si>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</si>
  <si>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</si>
  <si>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</si>
  <si>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</si>
  <si>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</si>
  <si>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</si>
  <si>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</si>
  <si>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</si>
  <si>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</si>
  <si>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</si>
  <si>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</si>
  <si>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</si>
  <si>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</si>
  <si>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</si>
  <si>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</si>
  <si>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</si>
  <si>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</si>
  <si>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</si>
  <si>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</si>
  <si>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</si>
  <si>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</si>
  <si>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</si>
  <si>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</si>
  <si>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</si>
  <si>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</si>
  <si>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</si>
  <si>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</si>
  <si>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</si>
  <si>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</si>
  <si>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</si>
  <si>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</si>
  <si>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</si>
  <si>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</si>
  <si>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</si>
  <si>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</si>
  <si>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</si>
  <si>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</si>
  <si>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</si>
  <si>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</si>
  <si>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</si>
  <si>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</si>
  <si>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</si>
  <si>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</si>
  <si>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</si>
  <si>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</si>
  <si>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</si>
  <si>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</si>
  <si>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</si>
  <si>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</si>
  <si>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</si>
  <si>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</si>
  <si>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</si>
  <si>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</si>
  <si>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</si>
  <si>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</si>
  <si>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</si>
  <si>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</si>
  <si>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</si>
  <si>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</si>
  <si>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</si>
  <si>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</si>
  <si>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</si>
  <si>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</si>
  <si>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</si>
  <si>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</si>
  <si>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</si>
  <si>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</si>
  <si>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</si>
  <si>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</si>
  <si>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</si>
  <si>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</si>
  <si>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</si>
  <si>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</si>
  <si>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</si>
  <si>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</si>
  <si>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</si>
  <si>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</si>
  <si>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</si>
  <si>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</si>
  <si>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</si>
  <si>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</si>
  <si>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</si>
  <si>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</si>
  <si>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</si>
  <si>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</si>
  <si>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</si>
  <si>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</si>
  <si>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</si>
  <si>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</si>
  <si>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</si>
  <si>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</si>
  <si>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</si>
  <si>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</si>
  <si>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</si>
  <si>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</si>
  <si>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</si>
  <si>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</si>
  <si>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</si>
  <si>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</si>
  <si>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</si>
  <si>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</si>
  <si>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</si>
  <si>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</si>
  <si>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</si>
  <si>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</si>
  <si>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</si>
  <si>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</si>
  <si>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</si>
  <si>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</si>
  <si>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</si>
  <si>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</si>
  <si>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</si>
  <si>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</si>
  <si>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</si>
  <si>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</si>
  <si>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</si>
  <si>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</si>
  <si>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</si>
  <si>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</si>
  <si>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</si>
  <si>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</si>
  <si>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</si>
  <si>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</si>
  <si>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</si>
  <si>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</si>
  <si>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</si>
  <si>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</si>
  <si>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</si>
  <si>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</si>
  <si>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</si>
  <si>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</si>
  <si>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</si>
  <si>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</si>
  <si>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</si>
  <si>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</si>
  <si>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</si>
  <si>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</si>
  <si>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</si>
  <si>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</si>
  <si>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</si>
  <si>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</si>
  <si>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</si>
  <si>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</si>
  <si>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</si>
  <si>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</si>
  <si>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</si>
  <si>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</si>
  <si>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</si>
  <si>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</si>
  <si>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</si>
  <si>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</si>
  <si>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</si>
  <si>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</si>
  <si>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</si>
  <si>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</si>
  <si>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</si>
  <si>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</si>
  <si>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</si>
  <si>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</si>
  <si>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</si>
  <si>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</si>
  <si>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</si>
  <si>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</si>
  <si>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</si>
  <si>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</si>
  <si>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</si>
  <si>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</si>
  <si>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</si>
  <si>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</si>
  <si>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</si>
  <si>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</si>
  <si>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</si>
  <si>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</si>
  <si>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</si>
  <si>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</si>
  <si>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</si>
  <si>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</si>
  <si>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</si>
  <si>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</si>
  <si>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</si>
  <si>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</si>
  <si>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</si>
  <si>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</si>
  <si>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</si>
  <si>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</si>
  <si>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</si>
  <si>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</si>
  <si>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</si>
  <si>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</si>
  <si>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</si>
  <si>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</si>
  <si>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</si>
  <si>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</si>
  <si>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</si>
  <si>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</si>
  <si>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</si>
  <si>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</si>
  <si>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</si>
  <si>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</si>
  <si>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</si>
  <si>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</si>
  <si>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</si>
  <si>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</si>
  <si>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</si>
  <si>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</si>
  <si>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</si>
  <si>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</si>
  <si>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</si>
  <si>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</si>
  <si>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</si>
  <si>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</si>
  <si>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</si>
  <si>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</si>
  <si>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</si>
  <si>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</si>
  <si>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</si>
  <si>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</si>
  <si>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</si>
  <si>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</si>
  <si>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</si>
  <si>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</si>
  <si>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</si>
  <si>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</si>
  <si>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</si>
  <si>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</si>
  <si>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</si>
  <si>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</si>
  <si>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</si>
  <si>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</si>
  <si>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</si>
  <si>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</si>
  <si>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</si>
  <si>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</si>
  <si>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</si>
  <si>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</si>
  <si>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</si>
  <si>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</si>
  <si>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</si>
  <si>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</si>
  <si>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</si>
  <si>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</si>
  <si>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</si>
  <si>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</si>
  <si>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</si>
  <si>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</si>
  <si>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</si>
  <si>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</si>
  <si>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</si>
  <si>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</si>
  <si>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</si>
  <si>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</si>
  <si>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</si>
  <si>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</si>
  <si>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</si>
  <si>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</si>
  <si>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</si>
  <si>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</si>
  <si>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</si>
  <si>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</si>
  <si>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</si>
  <si>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</si>
  <si>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</si>
  <si>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</si>
  <si>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</si>
  <si>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</si>
  <si>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</si>
  <si>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</si>
  <si>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</si>
  <si>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</si>
  <si>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</si>
  <si>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</si>
  <si>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</si>
  <si>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</si>
  <si>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</si>
  <si>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</si>
  <si>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</si>
  <si>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</si>
  <si>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</si>
  <si>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</si>
  <si>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</si>
  <si>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</si>
  <si>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</si>
  <si>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</si>
  <si>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</si>
  <si>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</si>
  <si>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</si>
  <si>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</si>
  <si>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</si>
  <si>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</si>
  <si>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</si>
  <si>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</si>
  <si>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</si>
  <si>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</si>
  <si>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</si>
  <si>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</si>
  <si>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</si>
  <si>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</si>
  <si>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</si>
  <si>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</si>
  <si>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</si>
  <si>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</si>
  <si>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</si>
  <si>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</si>
  <si>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</si>
  <si>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</si>
  <si>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</si>
  <si>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</si>
  <si>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</si>
  <si>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</si>
  <si>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</si>
  <si>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</si>
  <si>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</si>
  <si>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</si>
  <si>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</si>
  <si>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</si>
  <si>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</si>
  <si>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</si>
  <si>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</si>
  <si>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</si>
  <si>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</si>
  <si>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</si>
  <si>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</si>
  <si>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</si>
  <si>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</si>
  <si>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</si>
  <si>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</si>
  <si>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</si>
  <si>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</si>
  <si>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</si>
  <si>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</si>
  <si>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</si>
  <si>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</si>
  <si>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</si>
  <si>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</si>
  <si>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</si>
  <si>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</si>
  <si>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</si>
  <si>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</si>
  <si>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</si>
  <si>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</si>
  <si>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</si>
  <si>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</si>
  <si>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</si>
  <si>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</si>
  <si>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</si>
  <si>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</si>
  <si>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</si>
  <si>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</si>
  <si>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</si>
  <si>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</si>
  <si>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</si>
  <si>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</si>
  <si>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</si>
  <si>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</si>
  <si>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</si>
  <si>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</si>
  <si>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</si>
  <si>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</si>
  <si>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</si>
  <si>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</si>
  <si>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</si>
  <si>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</si>
  <si>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</si>
  <si>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</si>
  <si>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</si>
  <si>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</si>
  <si>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</si>
  <si>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</si>
  <si>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</si>
  <si>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</si>
  <si>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</si>
  <si>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</si>
  <si>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</si>
  <si>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</si>
  <si>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</si>
  <si>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</si>
  <si>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</si>
  <si>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</si>
  <si>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</si>
  <si>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</si>
  <si>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</si>
  <si>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</si>
  <si>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</si>
  <si>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</si>
  <si>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</si>
  <si>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</si>
  <si>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</si>
  <si>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</si>
  <si>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</si>
  <si>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</si>
  <si>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</si>
  <si>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</si>
  <si>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</si>
  <si>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</si>
  <si>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</si>
  <si>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</si>
  <si>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</si>
  <si>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</si>
  <si>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</si>
  <si>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</si>
  <si>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</si>
  <si>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</si>
  <si>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</si>
  <si>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</si>
  <si>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</si>
  <si>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</si>
  <si>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</si>
  <si>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</si>
  <si>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</si>
  <si>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</si>
  <si>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</si>
  <si>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</si>
  <si>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</si>
  <si>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</si>
  <si>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</si>
  <si>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</si>
  <si>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</si>
  <si>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</si>
  <si>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</si>
  <si>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</si>
  <si>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</si>
  <si>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</si>
  <si>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</si>
  <si>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</si>
  <si>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</si>
  <si>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</si>
  <si>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</si>
  <si>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</si>
  <si>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</si>
  <si>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</si>
  <si>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</si>
  <si>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</si>
  <si>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</si>
  <si>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</si>
  <si>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</si>
  <si>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</si>
  <si>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</si>
  <si>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</si>
  <si>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</si>
  <si>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</si>
  <si>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</si>
  <si>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</si>
  <si>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</si>
  <si>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</si>
  <si>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</si>
  <si>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</si>
  <si>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</si>
  <si>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</si>
  <si>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</si>
  <si>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</si>
  <si>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</si>
  <si>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</si>
  <si>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</si>
  <si>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</si>
  <si>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</si>
  <si>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</si>
  <si>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</si>
  <si>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</si>
  <si>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</si>
  <si>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</si>
  <si>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</si>
  <si>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</si>
  <si>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</si>
  <si>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</si>
  <si>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</si>
  <si>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</si>
  <si>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</si>
  <si>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</si>
  <si>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</si>
  <si>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</si>
  <si>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</si>
  <si>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</si>
  <si>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</si>
  <si>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</si>
  <si>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</si>
  <si>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</si>
  <si>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</si>
  <si>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</si>
  <si>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</si>
  <si>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</si>
  <si>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</si>
  <si>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</si>
  <si>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</si>
  <si>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</si>
  <si>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</si>
  <si>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</si>
  <si>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</si>
  <si>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</si>
  <si>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</si>
  <si>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</si>
  <si>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</si>
  <si>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</si>
  <si>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</si>
  <si>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</si>
  <si>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</si>
  <si>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</si>
  <si>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</si>
  <si>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</si>
  <si>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</si>
  <si>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</si>
  <si>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</si>
  <si>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</si>
  <si>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</si>
  <si>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</si>
  <si>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</si>
  <si>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</si>
  <si>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</si>
  <si>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</si>
  <si>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</si>
  <si>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</si>
  <si>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</si>
  <si>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</si>
  <si>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</si>
  <si>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</si>
  <si>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</si>
  <si>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</si>
  <si>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</si>
  <si>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</si>
  <si>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</si>
  <si>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</si>
  <si>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</si>
  <si>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</si>
  <si>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</si>
  <si>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</si>
  <si>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</si>
  <si>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</si>
  <si>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</si>
  <si>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</si>
  <si>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</si>
  <si>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</si>
  <si>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</si>
  <si>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</si>
  <si>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</si>
  <si>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</si>
  <si>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</si>
  <si>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</si>
  <si>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</si>
  <si>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</si>
  <si>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</si>
  <si>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</si>
  <si>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</si>
  <si>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</si>
  <si>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</si>
  <si>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</si>
  <si>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</si>
  <si>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</si>
  <si>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</si>
  <si>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</si>
  <si>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</si>
  <si>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</si>
  <si>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</si>
  <si>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</si>
  <si>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</si>
  <si>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</si>
  <si>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</si>
  <si>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</si>
  <si>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</si>
  <si>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</si>
  <si>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</si>
  <si>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</si>
  <si>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</si>
  <si>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</si>
  <si>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</si>
  <si>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</si>
  <si>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</si>
  <si>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</si>
  <si>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</si>
  <si>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</si>
  <si>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</si>
  <si>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</si>
  <si>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</si>
  <si>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</si>
  <si>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</si>
  <si>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</si>
  <si>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</si>
  <si>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</si>
  <si>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</si>
  <si>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</si>
  <si>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</si>
  <si>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</si>
  <si>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</si>
  <si>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</si>
  <si>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</si>
  <si>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</si>
  <si>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</si>
  <si>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</si>
  <si>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</si>
  <si>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</si>
  <si>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</si>
  <si>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</si>
  <si>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</si>
  <si>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</si>
  <si>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</si>
  <si>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</si>
  <si>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</si>
  <si>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</si>
  <si>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</si>
  <si>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</si>
  <si>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</si>
  <si>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</si>
  <si>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</si>
  <si>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</si>
  <si>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</si>
  <si>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</si>
  <si>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</si>
  <si>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</si>
  <si>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</si>
  <si>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</si>
  <si>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</si>
  <si>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</si>
  <si>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</si>
  <si>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</si>
  <si>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</si>
  <si>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</si>
  <si>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</si>
  <si>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</si>
  <si>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</si>
  <si>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</si>
  <si>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</si>
  <si>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</si>
  <si>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</si>
  <si>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</si>
  <si>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</si>
  <si>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</si>
  <si>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</si>
  <si>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</si>
  <si>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</si>
  <si>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</si>
  <si>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</si>
  <si>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</si>
  <si>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</si>
  <si>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</si>
  <si>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</si>
  <si>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</si>
  <si>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</si>
  <si>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</si>
  <si>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</si>
  <si>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</si>
  <si>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</si>
  <si>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</si>
  <si>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</si>
  <si>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</si>
  <si>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</si>
  <si>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</si>
  <si>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</si>
  <si>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</si>
  <si>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</si>
  <si>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</si>
  <si>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</si>
  <si>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</si>
  <si>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</si>
  <si>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</si>
  <si>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</si>
  <si>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</si>
  <si>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</si>
  <si>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</si>
  <si>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</si>
  <si>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</si>
  <si>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</si>
  <si>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</si>
  <si>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</si>
  <si>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</si>
  <si>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</si>
  <si>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</si>
  <si>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</si>
  <si>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</si>
  <si>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</si>
  <si>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</si>
  <si>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</si>
  <si>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</si>
  <si>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</si>
  <si>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</si>
  <si>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</si>
  <si>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</si>
  <si>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</si>
  <si>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</si>
  <si>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</si>
  <si>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</si>
  <si>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</si>
  <si>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</si>
  <si>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</si>
  <si>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</si>
  <si>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</si>
  <si>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</si>
  <si>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</si>
  <si>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</si>
  <si>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</si>
  <si>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</si>
  <si>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</si>
  <si>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</si>
  <si>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</si>
  <si>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</si>
  <si>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</si>
  <si>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</si>
  <si>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</si>
  <si>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</si>
  <si>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</si>
  <si>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</si>
  <si>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</si>
  <si>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</si>
  <si>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</si>
  <si>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</si>
  <si>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</si>
  <si>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</si>
  <si>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</si>
  <si>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</si>
  <si>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</si>
  <si>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</si>
  <si>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</si>
  <si>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</si>
  <si>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</si>
  <si>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</si>
  <si>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</si>
  <si>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</si>
  <si>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</si>
  <si>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</si>
  <si>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</si>
  <si>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</si>
  <si>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</si>
  <si>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</si>
  <si>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</si>
  <si>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</si>
  <si>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</si>
  <si>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</si>
  <si>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</si>
  <si>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</si>
  <si>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</si>
  <si>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</si>
  <si>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</si>
  <si>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</si>
  <si>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</si>
  <si>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</si>
  <si>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</si>
  <si>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</si>
  <si>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</si>
  <si>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</si>
  <si>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</si>
  <si>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</si>
  <si>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</si>
  <si>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</si>
  <si>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</si>
  <si>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</si>
  <si>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</si>
  <si>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</si>
  <si>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</si>
  <si>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</si>
  <si>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</si>
  <si>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</si>
  <si>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</si>
  <si>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</si>
  <si>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</si>
  <si>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</si>
  <si>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</si>
  <si>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</si>
  <si>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</si>
  <si>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</si>
  <si>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</si>
  <si>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</si>
  <si>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</si>
  <si>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</si>
  <si>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</si>
  <si>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</si>
  <si>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</si>
  <si>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</si>
  <si>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</si>
  <si>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</si>
  <si>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</si>
  <si>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</si>
  <si>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</si>
  <si>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</si>
  <si>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</si>
  <si>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</si>
  <si>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</si>
  <si>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</si>
  <si>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</si>
  <si>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</si>
  <si>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</si>
  <si>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</si>
  <si>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</si>
  <si>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</si>
  <si>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</si>
  <si>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</si>
  <si>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</si>
  <si>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</si>
  <si>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</si>
  <si>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</si>
  <si>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</si>
  <si>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</si>
  <si>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</si>
  <si>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</si>
  <si>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</si>
  <si>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</si>
  <si>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</si>
  <si>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</si>
  <si>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</si>
  <si>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</si>
  <si>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</si>
  <si>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</si>
  <si>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</si>
  <si>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</si>
  <si>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</si>
  <si>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</si>
  <si>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</si>
  <si>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</si>
  <si>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</si>
  <si>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</si>
  <si>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</si>
  <si>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</si>
  <si>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</si>
  <si>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</si>
  <si>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</si>
  <si>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</si>
  <si>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</si>
  <si>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</si>
  <si>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</si>
  <si>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</si>
  <si>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</si>
  <si>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</si>
  <si>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</si>
  <si>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</si>
  <si>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</si>
  <si>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</si>
  <si>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</si>
  <si>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</si>
  <si>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</si>
  <si>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</si>
  <si>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</si>
  <si>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</si>
  <si>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</si>
  <si>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</si>
  <si>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</si>
  <si>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</si>
  <si>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</si>
  <si>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</si>
  <si>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</si>
  <si>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</si>
  <si>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</si>
  <si>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</si>
  <si>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</si>
  <si>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</si>
  <si>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</si>
  <si>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</si>
  <si>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</si>
  <si>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</si>
  <si>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</si>
  <si>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</si>
  <si>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</si>
  <si>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</si>
  <si>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</si>
  <si>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</si>
  <si>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</si>
  <si>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</si>
  <si>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</si>
  <si>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</si>
  <si>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</si>
  <si>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</si>
  <si>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</si>
  <si>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</si>
  <si>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</si>
  <si>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</si>
  <si>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</si>
  <si>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</si>
  <si>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</si>
  <si>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</si>
  <si>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</si>
  <si>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</si>
  <si>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</si>
  <si>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</si>
  <si>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</si>
  <si>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</si>
  <si>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</si>
  <si>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</si>
  <si>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</si>
  <si>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</si>
  <si>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</si>
  <si>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</si>
  <si>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</si>
  <si>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</si>
  <si>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</si>
  <si>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</si>
  <si>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</si>
  <si>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</si>
  <si>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</si>
  <si>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</si>
  <si>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</si>
  <si>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</si>
  <si>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</si>
  <si>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</si>
  <si>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</si>
  <si>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</si>
  <si>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</si>
  <si>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</si>
  <si>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</si>
  <si>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</si>
  <si>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</si>
  <si>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</si>
  <si>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</si>
  <si>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</si>
  <si>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</si>
  <si>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</si>
  <si>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</si>
  <si>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</si>
  <si>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</si>
  <si>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</si>
  <si>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</si>
  <si>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</si>
  <si>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</si>
  <si>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</si>
  <si>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</si>
  <si>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</si>
  <si>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</si>
  <si>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</si>
  <si>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</si>
  <si>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</si>
  <si>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</si>
  <si>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</si>
  <si>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</si>
  <si>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</si>
  <si>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</si>
  <si>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</si>
  <si>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</si>
  <si>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</si>
  <si>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</si>
  <si>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</si>
  <si>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</si>
  <si>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</si>
  <si>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</si>
  <si>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</si>
  <si>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</si>
  <si>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</si>
  <si>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</si>
  <si>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</si>
  <si>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</si>
  <si>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</si>
  <si>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</si>
  <si>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</si>
  <si>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</si>
  <si>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</si>
  <si>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</si>
  <si>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</si>
  <si>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</si>
  <si>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</si>
  <si>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</si>
  <si>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</si>
  <si>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</si>
  <si>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</si>
  <si>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</si>
  <si>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</si>
  <si>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</si>
  <si>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</si>
  <si>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</si>
  <si>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</si>
  <si>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</si>
  <si>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</si>
  <si>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</si>
  <si>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</si>
  <si>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</si>
  <si>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</si>
  <si>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</si>
  <si>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</si>
  <si>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</si>
  <si>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</si>
  <si>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</si>
  <si>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</si>
  <si>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</si>
  <si>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</si>
  <si>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</si>
  <si>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</si>
  <si>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</si>
  <si>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</si>
  <si>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</si>
  <si>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</si>
  <si>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</si>
  <si>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</si>
  <si>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</si>
  <si>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</si>
  <si>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</si>
  <si>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</si>
  <si>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</si>
  <si>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</si>
  <si>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</si>
  <si>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</si>
  <si>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</si>
  <si>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</si>
  <si>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</si>
  <si>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</si>
  <si>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</si>
  <si>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</si>
  <si>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</si>
  <si>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</si>
  <si>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</si>
  <si>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</si>
  <si>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</si>
  <si>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</si>
  <si>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</si>
  <si>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</si>
  <si>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</si>
  <si>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</si>
  <si>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</si>
  <si>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</si>
  <si>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</si>
  <si>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</si>
  <si>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</si>
  <si>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</si>
  <si>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</si>
  <si>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</si>
  <si>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</si>
  <si>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</si>
  <si>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</si>
  <si>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</si>
  <si>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</si>
  <si>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</si>
  <si>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</si>
  <si>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</si>
  <si>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</si>
  <si>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</si>
  <si>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</si>
  <si>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</si>
  <si>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</si>
  <si>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</si>
  <si>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</si>
  <si>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</si>
  <si>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</si>
  <si>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</si>
  <si>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</si>
  <si>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</si>
  <si>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</si>
  <si>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</si>
  <si>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</si>
  <si>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</si>
  <si>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</si>
  <si>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</si>
  <si>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</si>
  <si>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</si>
  <si>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</si>
  <si>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</si>
  <si>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</si>
  <si>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</si>
  <si>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</si>
  <si>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</si>
  <si>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</si>
  <si>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</si>
  <si>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</si>
  <si>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</si>
  <si>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</si>
  <si>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</si>
  <si>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</si>
  <si>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</si>
  <si>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</si>
  <si>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</si>
  <si>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</si>
  <si>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</si>
  <si>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</si>
  <si>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</si>
  <si>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</si>
  <si>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</si>
  <si>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</si>
  <si>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</si>
  <si>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</si>
  <si>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</si>
  <si>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</si>
  <si>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</si>
  <si>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</si>
  <si>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</si>
  <si>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</si>
  <si>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</si>
  <si>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</si>
  <si>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</si>
  <si>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</si>
  <si>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</si>
  <si>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</si>
  <si>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</si>
  <si>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</si>
  <si>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</si>
  <si>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</si>
  <si>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</si>
  <si>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</si>
  <si>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</si>
  <si>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</si>
  <si>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</si>
  <si>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</si>
  <si>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</si>
  <si>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</si>
  <si>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</si>
  <si>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</si>
  <si>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</si>
  <si>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</si>
  <si>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</si>
  <si>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</si>
  <si>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</si>
  <si>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</si>
  <si>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</si>
  <si>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</si>
  <si>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</si>
  <si>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</si>
  <si>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</si>
  <si>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</si>
  <si>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</si>
  <si>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</si>
  <si>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</si>
  <si>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</si>
  <si>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</si>
  <si>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</si>
  <si>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</si>
  <si>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</si>
  <si>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</si>
  <si>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</si>
  <si>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</si>
  <si>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</si>
  <si>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</si>
  <si>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</si>
  <si>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</si>
  <si>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</si>
  <si>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</si>
  <si>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</si>
  <si>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</si>
  <si>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</si>
  <si>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</si>
  <si>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</si>
  <si>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</si>
  <si>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</si>
  <si>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</si>
  <si>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</si>
  <si>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</si>
  <si>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</si>
  <si>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</si>
  <si>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</si>
  <si>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</si>
  <si>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</si>
  <si>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</si>
  <si>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</si>
  <si>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</si>
  <si>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</si>
  <si>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</si>
  <si>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</si>
  <si>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</si>
  <si>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</si>
  <si>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</si>
  <si>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</si>
  <si>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</si>
  <si>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</si>
  <si>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</si>
  <si>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</si>
  <si>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</si>
  <si>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</si>
  <si>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</si>
  <si>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</si>
  <si>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</si>
  <si>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</si>
  <si>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</si>
  <si>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</si>
  <si>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</si>
  <si>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</si>
  <si>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</si>
  <si>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</si>
  <si>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</si>
  <si>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</si>
  <si>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</si>
  <si>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</si>
  <si>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</si>
  <si>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</si>
  <si>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</si>
  <si>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</si>
  <si>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</si>
  <si>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</si>
  <si>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</si>
  <si>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</si>
  <si>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</si>
  <si>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</si>
  <si>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</si>
  <si>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</si>
  <si>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</si>
  <si>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</si>
  <si>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</si>
  <si>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</si>
  <si>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</si>
  <si>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</si>
  <si>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</si>
  <si>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</si>
  <si>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</si>
  <si>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</si>
  <si>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</si>
  <si>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</si>
  <si>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</si>
  <si>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</si>
  <si>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</si>
  <si>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</si>
  <si>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</si>
  <si>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</si>
  <si>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</si>
  <si>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</si>
  <si>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</si>
  <si>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</si>
  <si>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</si>
  <si>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</si>
  <si>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</si>
  <si>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</si>
  <si>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</si>
  <si>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</si>
  <si>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</si>
  <si>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</si>
  <si>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</si>
  <si>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</si>
  <si>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</si>
  <si>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</si>
  <si>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</si>
  <si>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</si>
  <si>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</si>
  <si>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</si>
  <si>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</si>
  <si>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</si>
  <si>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</si>
  <si>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</si>
  <si>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</si>
  <si>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</si>
  <si>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</si>
  <si>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</si>
  <si>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</si>
  <si>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</si>
  <si>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</si>
  <si>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</si>
  <si>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</si>
  <si>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</si>
  <si>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</si>
  <si>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</si>
  <si>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</si>
  <si>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</si>
  <si>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</si>
  <si>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</si>
  <si>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</si>
  <si>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</si>
  <si>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</si>
  <si>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</si>
  <si>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</si>
  <si>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</si>
  <si>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</si>
  <si>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</si>
  <si>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</si>
  <si>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</si>
  <si>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</si>
  <si>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</si>
  <si>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</si>
  <si>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</si>
  <si>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</si>
  <si>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</si>
  <si>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</si>
  <si>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</si>
  <si>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</si>
  <si>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</si>
  <si>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</si>
  <si>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</si>
  <si>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</si>
  <si>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</si>
  <si>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</si>
  <si>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</si>
  <si>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</si>
  <si>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</si>
  <si>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</si>
  <si>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</si>
  <si>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</si>
  <si>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</si>
  <si>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</si>
  <si>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</si>
  <si>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</si>
  <si>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</si>
  <si>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</si>
  <si>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</si>
  <si>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</si>
  <si>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</si>
  <si>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</si>
  <si>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</si>
  <si>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</si>
  <si>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</si>
  <si>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</si>
  <si>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</si>
  <si>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</si>
  <si>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</si>
  <si>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</si>
  <si>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</si>
  <si>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</si>
  <si>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</si>
  <si>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</si>
  <si>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</si>
  <si>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</si>
  <si>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</si>
  <si>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</si>
  <si>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</si>
  <si>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</si>
  <si>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</si>
  <si>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</si>
  <si>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</si>
  <si>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</si>
  <si>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</si>
  <si>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</si>
  <si>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</si>
  <si>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</si>
  <si>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</si>
  <si>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</si>
  <si>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</si>
  <si>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</si>
  <si>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</si>
  <si>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</si>
  <si>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</si>
  <si>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</si>
  <si>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</si>
  <si>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</si>
  <si>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</si>
  <si>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</si>
  <si>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</si>
  <si>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</si>
  <si>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</si>
  <si>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</si>
  <si>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</si>
  <si>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</si>
  <si>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</si>
  <si>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</si>
  <si>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</si>
  <si>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</si>
  <si>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</si>
  <si>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</si>
  <si>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</si>
  <si>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</si>
  <si>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</si>
  <si>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</si>
  <si>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</si>
  <si>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</si>
  <si>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</si>
  <si>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</si>
  <si>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</si>
  <si>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</si>
  <si>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</si>
  <si>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</si>
  <si>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</si>
  <si>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</si>
  <si>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</si>
  <si>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</si>
  <si>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</si>
  <si>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</si>
  <si>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</si>
  <si>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</si>
  <si>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</si>
  <si>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</si>
  <si>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</si>
  <si>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</si>
  <si>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</si>
  <si>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</si>
  <si>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</si>
  <si>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</si>
  <si>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</si>
  <si>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</si>
  <si>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</si>
  <si>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</si>
  <si>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</si>
  <si>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</si>
  <si>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</si>
  <si>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</si>
  <si>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</si>
  <si>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</si>
  <si>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</si>
  <si>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</si>
  <si>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</si>
  <si>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</si>
  <si>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</si>
  <si>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</si>
  <si>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</si>
  <si>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</si>
  <si>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</si>
  <si>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</si>
  <si>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</si>
  <si>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</si>
  <si>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</si>
  <si>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</si>
  <si>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</si>
  <si>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</si>
  <si>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</si>
  <si>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</si>
  <si>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</si>
  <si>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</si>
  <si>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</si>
  <si>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</si>
  <si>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</si>
  <si>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</si>
  <si>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</si>
  <si>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</si>
  <si>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</si>
  <si>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</si>
  <si>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</si>
  <si>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</si>
  <si>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</si>
  <si>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</si>
  <si>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</si>
  <si>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</si>
  <si>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</si>
  <si>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</si>
  <si>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</si>
  <si>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</si>
  <si>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</si>
  <si>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</si>
  <si>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</si>
  <si>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</si>
  <si>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</si>
  <si>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</si>
  <si>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</si>
  <si>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</si>
  <si>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</si>
  <si>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</si>
  <si>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</si>
  <si>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</si>
  <si>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</si>
  <si>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</si>
  <si>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</si>
  <si>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</si>
  <si>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</si>
  <si>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</si>
  <si>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</si>
  <si>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</si>
  <si>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</si>
  <si>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</si>
  <si>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</si>
  <si>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</si>
  <si>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</si>
  <si>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</si>
  <si>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</si>
  <si>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</si>
  <si>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</si>
  <si>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</si>
  <si>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</si>
  <si>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</si>
  <si>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</si>
  <si>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</si>
  <si>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</si>
  <si>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</si>
  <si>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</si>
  <si>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</si>
  <si>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</si>
  <si>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</si>
  <si>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</si>
  <si>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</si>
  <si>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</si>
  <si>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</si>
  <si>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</si>
  <si>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</si>
  <si>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</si>
  <si>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</si>
  <si>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</si>
  <si>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</si>
  <si>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</si>
  <si>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</si>
  <si>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</si>
  <si>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</si>
  <si>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</si>
  <si>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</si>
  <si>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</si>
  <si>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</si>
  <si>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</si>
  <si>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</si>
  <si>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</si>
  <si>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</si>
  <si>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</si>
  <si>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</si>
  <si>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</si>
  <si>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</si>
  <si>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</si>
  <si>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</si>
  <si>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</si>
  <si>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</si>
  <si>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</si>
  <si>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</si>
  <si>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</si>
  <si>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</si>
  <si>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</si>
  <si>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</si>
  <si>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</si>
  <si>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</si>
  <si>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</si>
  <si>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</si>
  <si>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</si>
  <si>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</si>
  <si>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</si>
  <si>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</si>
  <si>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</si>
  <si>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</si>
  <si>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</si>
  <si>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</si>
  <si>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</si>
  <si>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</si>
  <si>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</si>
  <si>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</si>
  <si>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</si>
  <si>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</si>
  <si>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</si>
  <si>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</si>
  <si>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</si>
  <si>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</si>
  <si>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</si>
  <si>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</si>
  <si>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</si>
  <si>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</si>
  <si>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</si>
  <si>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</si>
  <si>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</si>
  <si>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</si>
  <si>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</si>
  <si>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</si>
  <si>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</si>
  <si>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</si>
  <si>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</si>
  <si>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</si>
  <si>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</si>
  <si>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</si>
  <si>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</si>
  <si>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</si>
  <si>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</si>
  <si>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</si>
  <si>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</si>
  <si>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</si>
  <si>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</si>
  <si>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</si>
  <si>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</si>
  <si>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</si>
  <si>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</si>
  <si>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</si>
  <si>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</si>
  <si>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</si>
  <si>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</si>
  <si>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</si>
  <si>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</si>
  <si>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</si>
  <si>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</si>
  <si>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</si>
  <si>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</si>
  <si>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</si>
  <si>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</si>
  <si>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</si>
  <si>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</si>
  <si>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</si>
  <si>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</si>
  <si>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</si>
  <si>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</si>
  <si>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</si>
  <si>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</si>
  <si>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</si>
  <si>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</si>
  <si>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</si>
  <si>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</si>
  <si>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</si>
  <si>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</si>
  <si>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</si>
  <si>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</si>
  <si>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</si>
  <si>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</si>
  <si>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</si>
  <si>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</si>
  <si>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</si>
  <si>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</si>
  <si>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</si>
  <si>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</si>
  <si>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</si>
  <si>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</si>
  <si>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</si>
  <si>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</si>
  <si>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</si>
  <si>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</si>
  <si>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</si>
  <si>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</si>
  <si>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</si>
  <si>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</si>
  <si>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</si>
  <si>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</si>
  <si>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</si>
  <si>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</si>
  <si>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</si>
  <si>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</si>
  <si>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</si>
  <si>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</si>
  <si>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</si>
  <si>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</si>
  <si>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</si>
  <si>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</si>
  <si>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</si>
  <si>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</si>
  <si>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</si>
  <si>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</si>
  <si>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</si>
  <si>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</si>
  <si>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</si>
  <si>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</si>
  <si>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</si>
  <si>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</si>
  <si>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</si>
  <si>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</si>
  <si>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</si>
  <si>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</si>
  <si>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</si>
  <si>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</si>
  <si>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</si>
  <si>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</si>
  <si>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</si>
  <si>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</si>
  <si>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</si>
  <si>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</si>
  <si>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</si>
  <si>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</si>
  <si>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</si>
  <si>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</si>
  <si>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</si>
  <si>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</si>
  <si>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</si>
  <si>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</si>
  <si>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</si>
  <si>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</si>
  <si>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</si>
  <si>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</si>
  <si>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</si>
  <si>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</si>
  <si>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</si>
  <si>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</si>
  <si>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</si>
  <si>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</si>
  <si>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</si>
  <si>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</si>
  <si>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</si>
  <si>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</si>
  <si>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</si>
  <si>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</si>
  <si>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</si>
  <si>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</si>
  <si>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</si>
  <si>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</si>
  <si>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</si>
  <si>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</si>
  <si>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</si>
  <si>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</si>
  <si>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</si>
  <si>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</si>
  <si>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</si>
  <si>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</si>
  <si>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</si>
  <si>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</si>
  <si>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</si>
  <si>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</si>
  <si>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</si>
  <si>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</si>
  <si>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</si>
  <si>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</si>
  <si>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</si>
  <si>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</si>
  <si>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</si>
  <si>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</si>
  <si>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</si>
  <si>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</si>
  <si>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</si>
  <si>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</si>
  <si>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</si>
  <si>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</si>
  <si>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</si>
  <si>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</si>
  <si>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</si>
  <si>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</si>
  <si>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</si>
  <si>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</si>
  <si>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</si>
  <si>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</si>
  <si>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</si>
  <si>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</si>
  <si>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</si>
  <si>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</si>
  <si>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</si>
  <si>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</si>
  <si>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</si>
  <si>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</si>
  <si>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</si>
  <si>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</si>
  <si>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</si>
  <si>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</si>
  <si>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</si>
  <si>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</si>
  <si>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</si>
  <si>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</si>
  <si>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</si>
  <si>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</si>
  <si>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</si>
  <si>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</si>
  <si>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</si>
  <si>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</si>
  <si>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</si>
  <si>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</si>
  <si>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</si>
  <si>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</si>
  <si>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</si>
  <si>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</si>
  <si>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</si>
  <si>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</si>
  <si>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</si>
  <si>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</si>
  <si>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</si>
  <si>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</si>
  <si>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</si>
  <si>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</si>
  <si>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</si>
  <si>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</si>
  <si>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</si>
  <si>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</si>
  <si>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</si>
  <si>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</si>
  <si>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</si>
  <si>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</si>
  <si>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</si>
  <si>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</si>
  <si>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</si>
  <si>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</si>
  <si>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</si>
  <si>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</si>
  <si>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</si>
  <si>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</si>
  <si>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</si>
  <si>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</si>
  <si>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</si>
  <si>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</si>
  <si>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</si>
  <si>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</si>
  <si>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</si>
  <si>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</si>
  <si>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</si>
  <si>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</si>
  <si>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</si>
  <si>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</si>
  <si>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</si>
  <si>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</si>
  <si>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</si>
  <si>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</si>
  <si>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</si>
  <si>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</si>
  <si>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</si>
  <si>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</si>
  <si>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</si>
  <si>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</si>
  <si>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</si>
  <si>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</si>
  <si>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</si>
  <si>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</si>
  <si>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</si>
  <si>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</si>
  <si>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</si>
  <si>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</si>
  <si>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</si>
  <si>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</si>
  <si>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</si>
  <si>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</si>
  <si>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</si>
  <si>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</si>
  <si>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</si>
  <si>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</si>
  <si>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</si>
  <si>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</si>
  <si>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</si>
  <si>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</si>
  <si>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</si>
  <si>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</si>
  <si>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</si>
  <si>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</si>
  <si>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</si>
  <si>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</si>
  <si>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</si>
  <si>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</si>
  <si>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</si>
  <si>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</si>
  <si>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</si>
  <si>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</si>
  <si>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</si>
  <si>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</si>
  <si>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</si>
  <si>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</si>
  <si>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</si>
  <si>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</si>
  <si>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</si>
  <si>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</si>
  <si>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</si>
  <si>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</si>
  <si>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</si>
  <si>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</si>
  <si>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</si>
  <si>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</si>
  <si>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</si>
  <si>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</si>
  <si>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</si>
  <si>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</si>
  <si>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</si>
  <si>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</si>
  <si>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</si>
  <si>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</si>
  <si>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</si>
  <si>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</si>
  <si>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</si>
  <si>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</si>
  <si>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</si>
  <si>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</si>
  <si>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</si>
  <si>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</si>
  <si>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</si>
  <si>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</si>
  <si>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</si>
  <si>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</si>
  <si>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</si>
  <si>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</si>
  <si>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</si>
  <si>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</si>
  <si>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</si>
  <si>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</si>
  <si>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</si>
  <si>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</si>
  <si>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</si>
  <si>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</si>
  <si>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</si>
  <si>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</si>
  <si>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</si>
  <si>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</si>
  <si>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</si>
  <si>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</si>
  <si>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</si>
  <si>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</si>
  <si>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</si>
  <si>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</si>
  <si>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</si>
  <si>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</si>
  <si>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</si>
  <si>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</si>
  <si>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</si>
  <si>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</si>
  <si>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</si>
  <si>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</si>
  <si>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</si>
  <si>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</si>
  <si>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</si>
  <si>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</si>
  <si>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</si>
  <si>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</si>
  <si>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</si>
  <si>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</si>
  <si>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</si>
  <si>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</si>
  <si>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</si>
  <si>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</si>
  <si>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</si>
  <si>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</si>
  <si>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</si>
  <si>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</si>
  <si>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</si>
  <si>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</si>
  <si>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</si>
  <si>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</si>
  <si>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</si>
  <si>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</si>
  <si>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</si>
  <si>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</si>
  <si>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</si>
  <si>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</si>
  <si>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</si>
  <si>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</si>
  <si>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</si>
  <si>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</si>
  <si>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</si>
  <si>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</si>
  <si>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</si>
  <si>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</si>
  <si>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</si>
  <si>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</si>
  <si>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</si>
  <si>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</si>
  <si>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</si>
  <si>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</si>
  <si>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</si>
  <si>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</si>
  <si>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</si>
  <si>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</si>
  <si>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</si>
  <si>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</si>
  <si>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</si>
  <si>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</si>
  <si>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</si>
  <si>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</si>
  <si>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</si>
  <si>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</si>
  <si>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Marija Pečnik</t>
  </si>
  <si>
    <t>023/200 617</t>
  </si>
  <si>
    <t>mpecnik@unizd.hr</t>
  </si>
  <si>
    <t>Isti Program je promijenio ime u      REVIVAL</t>
  </si>
  <si>
    <t>Isti Program je promijenio ime u      EXCOVER</t>
  </si>
  <si>
    <t>2020.</t>
  </si>
  <si>
    <t xml:space="preserve">Inovaciono poduzetnički centar Tehnopolis , Nikšić Crna Gora </t>
  </si>
  <si>
    <t xml:space="preserve">CENTRE NATIONA DE LA RECHERCHE SCIENTIFIQUE,  Pariz Francuska </t>
  </si>
  <si>
    <t>BUDI SPREMAN I KOMPETENTAN</t>
  </si>
  <si>
    <t>Strukovna škola Vice Vlatković Zadar, osnivač je Županija</t>
  </si>
  <si>
    <t xml:space="preserve">STREAM Interreg Italija Hrvatska </t>
  </si>
  <si>
    <t xml:space="preserve">Razvojan agencija zadarske županije - ZADRA NOVA </t>
  </si>
  <si>
    <t>TAKE IT SLOW   Interreg Italija Hrvatska ERDF</t>
  </si>
  <si>
    <t>Regionalna agencija Dubrovačke županije  DUNEA- financirana od županije 52</t>
  </si>
  <si>
    <t xml:space="preserve">VODI ME  Vode Imotske krajine </t>
  </si>
  <si>
    <t>Sveučilište u Splitu, Fakultet arhitekture, građevinarstva i geodezije</t>
  </si>
  <si>
    <t>TRIPLE  H2020-INFRAEOSC-2018-2020</t>
  </si>
  <si>
    <t>OPERAS- P H2020-INFRADEV-2018-2020</t>
  </si>
  <si>
    <t>Projekt obuhvaća primijenjena istraživanja ispravnih agrotehničkih mjera za stare i nove sorte pšenice i ječma te hibride kukuruza kako bi se utvrdili optimalni omjeri između zrna i biomase kao i prisutnost mikotoksina. Uz kvantitet, odredit će se kvaliteta zrna žitarica za prehranu i ishranu, kao i sekvestracija ugljika u tlo i biljku te kvaliteta biomase za biokompozite, biofiltere, bioetanol druge generacije te kruta biogoriva iz ostataka proizvodnje. Iskorištavanjem ostataka, potencijalni otpad postat će sirovina i zatvorit će se proces kružnog biogospodarstva. Nova znanja će se transferirati dionicima ranjivih sektora i podići svijest šire javnosti o mogućnostima ublažavanja negativnih utjecaja klimatskih promjena.</t>
  </si>
  <si>
    <t xml:space="preserve">2CODE Intrr.  CBC Hrvatska -BIH i  - Crna gora </t>
  </si>
  <si>
    <t>Cilj projekta je doprinijeti jačanju infrastrukture i kapaciteta organizacija u svrhu poboljšanja usluga podrške razvoja poslovnog okruženja u prekograničnom području. Implementacijom ključnih  aktivnosti, projekt će rezultirati uspostavom IT klastera u Nikšiću i Tuzli, razvojem strategija za uspostavljene klastere, jačanjem IT mreže u Zadru, unaprijeđenim kapacitetima IT klastera u Mostaru, stvaranjem preduvjeta za prekograničnu suradnju IT klastera, razvojem programa mreže Code Hub-ova, razvojem usluga Code Hub-ova za digitalne nomade, razvojem platforme za prekograničnu mentorsku mrežu, organizacijom promotivnih poduzetničkih događaja, unaprijeđenjem postojećih coworking prostora i uspostavom inovativnih laboratorija u četiri uključena grada.</t>
  </si>
  <si>
    <t xml:space="preserve">Projektom "Budi spreman i kompetentan!" jačanjem organizacijskih sposobnosti RCK-a, uspostavom sustava kvalitete i profesionalnog usmjeravanja učenika i drugih polaznika, unaprjeđenjem kompetencija nastavnika i mentora kod poslodavaca uspostavit će se suradnja za povećanje relevantnosti i učinkovitosti SOO-a u (pod)sektoru strojarstva te će se osnažiti kapaciteti RCK-a za razvoj i provedbu strukovnih zanimanja sukladno potrebama tržišta rada. </t>
  </si>
  <si>
    <t>Cilj STREAM-a je poboljšati praćenje rizika te poboljšati upravljanje brzim reagiranjem u slučajevima poplavnih katastrofa stvaranjem i izradom karata rizika od poplava, karata opasnosti od poplava i planova upravljanja rizikom od poplava, kao i razvojem ranog sustava upozorenja zajedno s podizanjem svijesti građana.</t>
  </si>
  <si>
    <t>SHEMA  Proizvodnja hrane u kružnom biog</t>
  </si>
  <si>
    <t>Projekt „TAKE IT SLOW“ osmišljen je s ciljem upravljanja i promocije Jadrana kao održive, zelene i pametne europske turističke regije kroz uspostavu lanca vrijednosti u turizmu prema načelima pametne specijalizacije. Temelji se na istraživanju načina života kao spoja materijalne i nematerijalne, kulturne i prirodne baštine u suradnji sa znanstvenicima i lokalnom zajednicom kao velikim izvorom znanja.</t>
  </si>
  <si>
    <t>Istraživanje društvenih i humanističkih znanosti (SSH) podijeljeno je u široki spektar disciplina i jezika. Iako ova specijalizacija omogućuje istraživanje širokog spektra SSH tema, ona također dovodi do fragmentacije koja sprječava da SSH istraživanja ostvare svoj puni potencijal. Korištenje i ponovna upotreba SSH istraživanja je malo, često se propuštaju mogućnosti interdisciplinarne suradnje, a kao rezultat toga društveni je utjecaj ograničen. TRIPLE, europsko rješenje za otkriće, bavi se ovim problemima: omogućuje istraživačima otkrivanje i ponovnu upotrebu SSH podataka, ali i drugim istraživačima i projektima koji prelaze disciplinske i jezične granice. Pruža sva potrebna sredstva za izgradnju interdisciplinarnih projekata i razvoj znanstvenih misija velikih razmjera. Time će se povećati ekonomski i društveni utjecaji resursa SDH. Zahvaljujući konzorciju od 18 partnera, TRIPLE razvija cjelovito višejezično i multikulturalno rješenje za prisvajanje SSH resursa. TRIPLE platforma pruža iskustvo otkrivanja od 360 ° zahvaljujući povezanom istraživanju koje pruža Isidoreova tražilica koju je razvio CNRS i koherentno rješenje koje pruža inovativne alate za potporu istraživanju (vizualizacija, bilješke, sustav izgradnje povjerenja, crowdfunding, društvena mreža i sustav preporuka). TRIPLE zamišlja nove načine za provoditi, povezivati ​​i otkrivati ​​istraživanje; promovirat će kulturnu raznolikost unutar Europe; podupirat će znanstvene, industrijske i društvene primjene SSH znanosti; povezat će istraživače i projekte s drugim dionicima: građanima, politikom tvorci, tvrtke, omogućujući im sudjelovanje u istraživačkim projektima ili odgovaranje na neka od njihovih pitanja.</t>
  </si>
  <si>
    <t xml:space="preserve">Projekt OPERAS-P  podržava razvoj OPERAS-a, otvorene europske istraživačke infrastrukture pristupiti publikacijama u Društvenim i humanističkim znanostima (SSH). Projekt razvija infrastrukturu u cilju postizanja potrebne znanstvene, tehničke i zrelosti zajednice. Da bi postigao taj cilj, OPERAS-P odgovara na potrebne zahtjeve: pruža podršku ESFRI aplikaciji, počinje primjenjivati inovativne usluge i pruža podršku proširenju konzorcija. Primjena inovativnih usluga bavit će se razvojem transnacionalnog pristupa uslugama objavljivanja, na temelju usvajanja zajedničkih standarda, interoperabilnosti između izdavačkih usluga i premošćivanja prema EOSC tržištu. </t>
  </si>
  <si>
    <t>Ovaj je projektni prijedlog usmjeren na jačanje otpornosti od klimatskih promjena ranjivih sektora upravljanja vodnim resursima, poljoprivrede, energetike i turizma na specifičnom području Imotske krajine. Na temelju rezultata istraživanja izradit će se Pametni sustav za podršku odlučivanju u upravljanju Imotskim poljem u prilagodbi klimatskim promjenama te Integralna studija za upravljanje Imotskim poljem koji posljedično vode ka jačanju otpornosti na klimatske promjene i većoj funkcionalnosti te ekonomskom napretku Imotske krajine.</t>
  </si>
  <si>
    <t>Ministarstvo za zaštitu okoliša i Agencija za zaštitu okoliša</t>
  </si>
  <si>
    <t xml:space="preserve">MZO iESF </t>
  </si>
  <si>
    <t>Okosnica projekta „Kompetencijski standardi nastavnika, pedagoga i mentora“ jest postizanje prijedloga za standardizaciju zanimanja i kvalifikacija za nastavnike općih predmeta, strukovne nastavnike, nastavnike- instruktore letenja i pedagoge. Danas ne postoje takvi standardi ili nisu usklađeni s HKO-om, za razliku od onih za odgojitelje i učitelje koji su već prethodno izrađeni. Za mentore različitih profila također ne postoji program cjeloživotnog učenja, kojeg je potrebno izraditi u okviru ovog projekta.</t>
  </si>
  <si>
    <t>KOMPENTENCIJSKI STANDARDI NASTAVNIKA,PEDAGOGA I MENTORA</t>
  </si>
  <si>
    <t>Zadar, 20.10.2020.</t>
  </si>
  <si>
    <t>Revitalizacija brownfield lokacija  urbanog područja Zadar -Adaptacija stare  Tehničke škole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</si>
</sst>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8"/>
      <color theme="1"/>
      <name val="Arial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4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3" fontId="55" fillId="0" borderId="1" xfId="18" applyNumberFormat="1" applyFont="1" applyFill="1" applyProtection="1">
      <alignment horizontal="right" vertical="center"/>
      <protection locked="0"/>
    </xf>
    <xf numFmtId="3" fontId="55" fillId="52" borderId="1" xfId="18" applyNumberFormat="1" applyFont="1" applyFill="1" applyProtection="1">
      <alignment horizontal="right" vertical="center"/>
      <protection locked="0"/>
    </xf>
    <xf numFmtId="3" fontId="24" fillId="56" borderId="1" xfId="18" applyNumberFormat="1" applyFont="1" applyFill="1" applyProtection="1">
      <alignment horizontal="right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3" fontId="71" fillId="0" borderId="6" xfId="0" applyNumberFormat="1" applyFont="1" applyBorder="1" applyProtection="1"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4" sqref="C4:E4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4" t="s">
        <v>2226</v>
      </c>
      <c r="D3" s="285"/>
      <c r="E3" s="286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7" t="s">
        <v>2368</v>
      </c>
      <c r="D4" s="288"/>
      <c r="E4" s="289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7" t="s">
        <v>2336</v>
      </c>
      <c r="D5" s="288"/>
      <c r="E5" s="289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7" t="s">
        <v>2337</v>
      </c>
      <c r="D6" s="288"/>
      <c r="E6" s="289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7" t="s">
        <v>2338</v>
      </c>
      <c r="D7" s="288"/>
      <c r="E7" s="289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92" t="s">
        <v>2140</v>
      </c>
      <c r="C9" s="291"/>
      <c r="D9" s="291"/>
      <c r="E9" s="291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92" t="s">
        <v>3</v>
      </c>
      <c r="C10" s="291"/>
      <c r="D10" s="291"/>
      <c r="E10" s="291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90"/>
      <c r="C11" s="291"/>
      <c r="D11" s="291"/>
      <c r="E11" s="291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259823016</v>
      </c>
      <c r="D14" s="163">
        <f>+D15+D16</f>
        <v>183308969</v>
      </c>
      <c r="E14" s="163">
        <f>+E15+E16</f>
        <v>172585943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259787816</v>
      </c>
      <c r="D15" s="166">
        <f>'PLAN PRIHODA I PRIMITAKA '!D68</f>
        <v>183275469</v>
      </c>
      <c r="E15" s="166">
        <f>'PLAN PRIHODA I PRIMITAKA '!D109</f>
        <v>172557443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35200</v>
      </c>
      <c r="D16" s="166">
        <f>'PLAN PRIHODA I PRIMITAKA '!D75</f>
        <v>33500</v>
      </c>
      <c r="E16" s="166">
        <f>'PLAN PRIHODA I PRIMITAKA '!D116</f>
        <v>28500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263293041</v>
      </c>
      <c r="D17" s="170">
        <f>+D18+D19</f>
        <v>189844875.29250002</v>
      </c>
      <c r="E17" s="170">
        <f>+E18+E19</f>
        <v>174012429.303175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167972192</v>
      </c>
      <c r="D18" s="172">
        <f>'PLAN RASHODA I IZDATAKA'!D72</f>
        <v>169168209.89950001</v>
      </c>
      <c r="E18" s="172">
        <f>'PLAN RASHODA I IZDATAKA'!D92</f>
        <v>166470183.12505001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95320849</v>
      </c>
      <c r="D19" s="172">
        <f>'PLAN RASHODA I IZDATAKA'!D80</f>
        <v>20676665.392999999</v>
      </c>
      <c r="E19" s="172">
        <f>'PLAN RASHODA I IZDATAKA'!D100</f>
        <v>7542246.1781249996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-3470025</v>
      </c>
      <c r="D20" s="163">
        <f>+D14-D17</f>
        <v>-6535906.2925000191</v>
      </c>
      <c r="E20" s="163">
        <f>+E14-E17</f>
        <v>-1426486.3031750023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90"/>
      <c r="C21" s="291"/>
      <c r="D21" s="291"/>
      <c r="E21" s="291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23700000</v>
      </c>
      <c r="D23" s="171">
        <f>'PLAN PRIHODA I PRIMITAKA '!D46</f>
        <v>20229975</v>
      </c>
      <c r="E23" s="171">
        <f>'PLAN PRIHODA I PRIMITAKA '!D87</f>
        <v>13694069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-20229975</v>
      </c>
      <c r="D24" s="175">
        <f>'PLAN PRIHODA I PRIMITAKA '!D48</f>
        <v>-13694069</v>
      </c>
      <c r="E24" s="176">
        <f>'PLAN PRIHODA I PRIMITAKA '!D89</f>
        <v>-12267583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90"/>
      <c r="C25" s="291"/>
      <c r="D25" s="291"/>
      <c r="E25" s="291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90"/>
      <c r="C30" s="291"/>
      <c r="D30" s="291"/>
      <c r="E30" s="291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-0.29250001907348633</v>
      </c>
      <c r="E31" s="180">
        <f>+E20+E23+E24+E29</f>
        <v>-0.30317500233650208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topLeftCell="A4" workbookViewId="0">
      <selection activeCell="A26" sqref="A26:D26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topLeftCell="C1" zoomScaleNormal="100" workbookViewId="0">
      <pane ySplit="2" topLeftCell="A21" activePane="bottomLeft" state="frozen"/>
      <selection pane="bottomLeft" activeCell="H35" sqref="H35:H36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3" t="s">
        <v>758</v>
      </c>
      <c r="B1" s="293"/>
      <c r="C1" s="293"/>
      <c r="D1" s="293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120763275</v>
      </c>
      <c r="H3" s="185">
        <v>124606901</v>
      </c>
      <c r="I3" s="185">
        <v>125194435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12865616</v>
      </c>
      <c r="H4" s="185">
        <v>12865616</v>
      </c>
      <c r="I4" s="185">
        <v>12865616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11</v>
      </c>
      <c r="D5" s="138" t="str">
        <f t="shared" si="4"/>
        <v>Opći prihodi i primici</v>
      </c>
      <c r="E5" s="150" t="s">
        <v>776</v>
      </c>
      <c r="F5" s="191" t="str">
        <f t="shared" si="5"/>
        <v>Prihodi iz nadležnog proračuna za financiranje redovne djelatnosti proračunskih korisnika</v>
      </c>
      <c r="G5" s="185">
        <v>491101</v>
      </c>
      <c r="H5" s="185">
        <v>506817</v>
      </c>
      <c r="I5" s="185">
        <v>509351</v>
      </c>
      <c r="K5" s="141" t="str">
        <f t="shared" si="6"/>
        <v>671</v>
      </c>
      <c r="L5" s="141" t="str">
        <f t="shared" si="7"/>
        <v>67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/>
      </c>
      <c r="B6" s="139" t="str">
        <f>IF(E6="","",VLOOKUP('Opći dio'!$C$3,'Opći dio'!$L$6:$U$136,9,FALSE))</f>
        <v/>
      </c>
      <c r="C6" s="187" t="str">
        <f t="shared" si="3"/>
        <v/>
      </c>
      <c r="D6" s="138" t="str">
        <f t="shared" si="4"/>
        <v/>
      </c>
      <c r="E6" s="150"/>
      <c r="F6" s="191" t="str">
        <f t="shared" si="5"/>
        <v/>
      </c>
      <c r="G6" s="185"/>
      <c r="H6" s="185"/>
      <c r="I6" s="185"/>
      <c r="K6" s="141" t="str">
        <f t="shared" si="6"/>
        <v/>
      </c>
      <c r="L6" s="141" t="str">
        <f t="shared" si="7"/>
        <v/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/>
      </c>
      <c r="B7" s="139" t="str">
        <f>IF(E7="","",VLOOKUP('Opći dio'!$C$3,'Opći dio'!$L$6:$U$136,9,FALSE))</f>
        <v/>
      </c>
      <c r="C7" s="187" t="str">
        <f t="shared" si="3"/>
        <v/>
      </c>
      <c r="D7" s="138" t="str">
        <f t="shared" si="4"/>
        <v/>
      </c>
      <c r="E7" s="150"/>
      <c r="F7" s="191" t="str">
        <f t="shared" si="5"/>
        <v/>
      </c>
      <c r="G7" s="185"/>
      <c r="H7" s="185"/>
      <c r="I7" s="185"/>
      <c r="K7" s="141" t="str">
        <f t="shared" si="6"/>
        <v/>
      </c>
      <c r="L7" s="141" t="str">
        <f t="shared" si="7"/>
        <v/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31</v>
      </c>
      <c r="D8" s="138" t="str">
        <f t="shared" si="4"/>
        <v>Vlastiti prihodi</v>
      </c>
      <c r="E8" s="150">
        <v>641320031</v>
      </c>
      <c r="F8" s="191" t="str">
        <f t="shared" si="5"/>
        <v>Kamate na depozite po viđenju izvor 31</v>
      </c>
      <c r="G8" s="185">
        <v>210000</v>
      </c>
      <c r="H8" s="185">
        <v>180000</v>
      </c>
      <c r="I8" s="185">
        <v>150000</v>
      </c>
      <c r="K8" s="141" t="str">
        <f t="shared" si="6"/>
        <v>641</v>
      </c>
      <c r="L8" s="141" t="str">
        <f t="shared" si="7"/>
        <v>64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31</v>
      </c>
      <c r="D9" s="138" t="str">
        <f t="shared" si="4"/>
        <v>Vlastiti prihodi</v>
      </c>
      <c r="E9" s="150">
        <v>6614</v>
      </c>
      <c r="F9" s="191" t="str">
        <f t="shared" si="5"/>
        <v>Prihodi od prodanih proizvoda i robe</v>
      </c>
      <c r="G9" s="185">
        <v>350000</v>
      </c>
      <c r="H9" s="185">
        <v>350000</v>
      </c>
      <c r="I9" s="185">
        <v>350000</v>
      </c>
      <c r="K9" s="141" t="str">
        <f t="shared" si="6"/>
        <v>661</v>
      </c>
      <c r="L9" s="141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31</v>
      </c>
      <c r="D10" s="138" t="str">
        <f t="shared" si="4"/>
        <v>Vlastiti prihodi</v>
      </c>
      <c r="E10" s="150">
        <v>6615</v>
      </c>
      <c r="F10" s="191" t="str">
        <f t="shared" si="5"/>
        <v>Prihodi od pruženih usluga</v>
      </c>
      <c r="G10" s="185">
        <v>8550000</v>
      </c>
      <c r="H10" s="185">
        <v>9000000</v>
      </c>
      <c r="I10" s="185">
        <v>9500000</v>
      </c>
      <c r="K10" s="141" t="str">
        <f t="shared" si="6"/>
        <v>661</v>
      </c>
      <c r="L10" s="141" t="str">
        <f t="shared" si="7"/>
        <v>66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3"/>
        <v/>
      </c>
      <c r="D11" s="138" t="str">
        <f t="shared" si="4"/>
        <v/>
      </c>
      <c r="E11" s="150"/>
      <c r="F11" s="191" t="str">
        <f t="shared" si="5"/>
        <v/>
      </c>
      <c r="G11" s="185"/>
      <c r="H11" s="185"/>
      <c r="I11" s="185"/>
      <c r="K11" s="141" t="str">
        <f t="shared" si="6"/>
        <v/>
      </c>
      <c r="L11" s="141" t="str">
        <f t="shared" si="7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43</v>
      </c>
      <c r="D13" s="138" t="str">
        <f t="shared" si="4"/>
        <v>Ostali prihodi za posebne namjene</v>
      </c>
      <c r="E13" s="150">
        <v>652640000</v>
      </c>
      <c r="F13" s="191" t="str">
        <f t="shared" si="5"/>
        <v>Sufinanciranje cijene usluge, participacije i slično</v>
      </c>
      <c r="G13" s="185">
        <v>14950000</v>
      </c>
      <c r="H13" s="185">
        <v>15000000</v>
      </c>
      <c r="I13" s="185">
        <v>15100000</v>
      </c>
      <c r="K13" s="141" t="str">
        <f t="shared" si="6"/>
        <v>652</v>
      </c>
      <c r="L13" s="141" t="str">
        <f t="shared" si="7"/>
        <v>65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43</v>
      </c>
      <c r="D14" s="138" t="str">
        <f t="shared" si="4"/>
        <v>Ostali prihodi za posebne namjene</v>
      </c>
      <c r="E14" s="150">
        <v>652680000</v>
      </c>
      <c r="F14" s="191" t="str">
        <f t="shared" si="5"/>
        <v xml:space="preserve">Ostali prihodi za posebne namjene </v>
      </c>
      <c r="G14" s="185">
        <v>1525000</v>
      </c>
      <c r="H14" s="185">
        <v>1620000</v>
      </c>
      <c r="I14" s="185">
        <v>1620000</v>
      </c>
      <c r="K14" s="141" t="str">
        <f t="shared" si="6"/>
        <v>652</v>
      </c>
      <c r="L14" s="141" t="str">
        <f t="shared" si="7"/>
        <v>65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>08006</v>
      </c>
      <c r="B17" s="139" t="str">
        <f>IF(E17="","",VLOOKUP('Opći dio'!$C$3,'Opći dio'!$L$6:$U$136,9,FALSE))</f>
        <v>Sveučilišta i veleučilišta u Republici Hrvatskoj</v>
      </c>
      <c r="C17" s="187">
        <f t="shared" si="3"/>
        <v>51</v>
      </c>
      <c r="D17" s="138" t="str">
        <f t="shared" si="4"/>
        <v xml:space="preserve">Pomoći EU </v>
      </c>
      <c r="E17" s="150">
        <v>632311700</v>
      </c>
      <c r="F17" s="191" t="str">
        <f t="shared" si="5"/>
        <v>Tekuće pomoći od institucija i tijela EU - ostalo</v>
      </c>
      <c r="G17" s="185">
        <v>4822322</v>
      </c>
      <c r="H17" s="185">
        <v>1468130</v>
      </c>
      <c r="I17" s="185">
        <v>22518</v>
      </c>
      <c r="K17" s="141" t="str">
        <f t="shared" si="6"/>
        <v>632</v>
      </c>
      <c r="L17" s="141" t="str">
        <f t="shared" si="7"/>
        <v>63</v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>08006</v>
      </c>
      <c r="B20" s="139" t="str">
        <f>IF(E20="","",VLOOKUP('Opći dio'!$C$3,'Opći dio'!$L$6:$U$136,9,FALSE))</f>
        <v>Sveučilišta i veleučilišta u Republici Hrvatskoj</v>
      </c>
      <c r="C20" s="187">
        <f t="shared" si="3"/>
        <v>52</v>
      </c>
      <c r="D20" s="138" t="str">
        <f t="shared" si="4"/>
        <v xml:space="preserve">Ostale pomoći i darovnice </v>
      </c>
      <c r="E20" s="150">
        <v>631110000</v>
      </c>
      <c r="F20" s="191" t="str">
        <f t="shared" si="5"/>
        <v>Tekuće pomoći od inozemnih vlada u EU</v>
      </c>
      <c r="G20" s="185">
        <v>120000</v>
      </c>
      <c r="H20" s="185">
        <v>140000</v>
      </c>
      <c r="I20" s="185">
        <v>150000</v>
      </c>
      <c r="K20" s="141" t="str">
        <f t="shared" si="6"/>
        <v>631</v>
      </c>
      <c r="L20" s="141" t="str">
        <f t="shared" si="7"/>
        <v>63</v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>08006</v>
      </c>
      <c r="B21" s="139" t="str">
        <f>IF(E21="","",VLOOKUP('Opći dio'!$C$3,'Opći dio'!$L$6:$U$136,9,FALSE))</f>
        <v>Sveučilišta i veleučilišta u Republici Hrvatskoj</v>
      </c>
      <c r="C21" s="187">
        <f t="shared" si="3"/>
        <v>52</v>
      </c>
      <c r="D21" s="138" t="str">
        <f t="shared" si="4"/>
        <v xml:space="preserve">Ostale pomoći i darovnice </v>
      </c>
      <c r="E21" s="150">
        <v>632112000</v>
      </c>
      <c r="F21" s="191" t="str">
        <f t="shared" si="5"/>
        <v>Tekuće pomoći od međunarodnih organizacija</v>
      </c>
      <c r="G21" s="185">
        <v>22000</v>
      </c>
      <c r="H21" s="185">
        <v>30000</v>
      </c>
      <c r="I21" s="185">
        <v>30000</v>
      </c>
      <c r="K21" s="141" t="str">
        <f t="shared" si="6"/>
        <v>632</v>
      </c>
      <c r="L21" s="141" t="str">
        <f t="shared" si="7"/>
        <v>63</v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>08006</v>
      </c>
      <c r="B22" s="139" t="str">
        <f>IF(E22="","",VLOOKUP('Opći dio'!$C$3,'Opći dio'!$L$6:$U$136,9,FALSE))</f>
        <v>Sveučilišta i veleučilišta u Republici Hrvatskoj</v>
      </c>
      <c r="C22" s="187">
        <f t="shared" si="3"/>
        <v>52</v>
      </c>
      <c r="D22" s="138" t="str">
        <f t="shared" si="4"/>
        <v xml:space="preserve">Ostale pomoći i darovnice </v>
      </c>
      <c r="E22" s="150">
        <v>636130000</v>
      </c>
      <c r="F22" s="191" t="str">
        <f t="shared" si="5"/>
        <v>Tekuće pomoći proračunskim korisnicima iz proračuna JLP(R)S koji im nije nadležan</v>
      </c>
      <c r="G22" s="185">
        <v>50000</v>
      </c>
      <c r="H22" s="185">
        <v>70000</v>
      </c>
      <c r="I22" s="185">
        <v>80000</v>
      </c>
      <c r="K22" s="141" t="str">
        <f t="shared" si="6"/>
        <v>636</v>
      </c>
      <c r="L22" s="141" t="str">
        <f t="shared" si="7"/>
        <v>63</v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>08006</v>
      </c>
      <c r="B23" s="139" t="str">
        <f>IF(E23="","",VLOOKUP('Opći dio'!$C$3,'Opći dio'!$L$6:$U$136,9,FALSE))</f>
        <v>Sveučilišta i veleučilišta u Republici Hrvatskoj</v>
      </c>
      <c r="C23" s="187">
        <f t="shared" si="3"/>
        <v>52</v>
      </c>
      <c r="D23" s="138" t="str">
        <f t="shared" si="4"/>
        <v xml:space="preserve">Ostale pomoći i darovnice </v>
      </c>
      <c r="E23" s="150">
        <v>638120000</v>
      </c>
      <c r="F23" s="191" t="str">
        <f t="shared" si="5"/>
        <v>Tekuće pomoći iz proračuna JLP(R)S temeljem prijenosa EU sredstava</v>
      </c>
      <c r="G23" s="185">
        <v>1117267</v>
      </c>
      <c r="H23" s="185">
        <v>993367</v>
      </c>
      <c r="I23" s="185">
        <v>1009625</v>
      </c>
      <c r="K23" s="141" t="str">
        <f t="shared" si="6"/>
        <v>638</v>
      </c>
      <c r="L23" s="141" t="str">
        <f t="shared" si="7"/>
        <v>63</v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>08006</v>
      </c>
      <c r="B24" s="139" t="str">
        <f>IF(E24="","",VLOOKUP('Opći dio'!$C$3,'Opći dio'!$L$6:$U$136,9,FALSE))</f>
        <v>Sveučilišta i veleučilišta u Republici Hrvatskoj</v>
      </c>
      <c r="C24" s="187">
        <f t="shared" si="3"/>
        <v>52</v>
      </c>
      <c r="D24" s="138" t="str">
        <f t="shared" si="4"/>
        <v xml:space="preserve">Ostale pomoći i darovnice </v>
      </c>
      <c r="E24" s="150">
        <v>638130000</v>
      </c>
      <c r="F24" s="191" t="str">
        <f t="shared" si="5"/>
        <v>Tekuće pomoći od proračunskog korisnika drugog proračuna temeljem prijenosa EU sredstava</v>
      </c>
      <c r="G24" s="185">
        <v>3550959</v>
      </c>
      <c r="H24" s="185">
        <v>2222012</v>
      </c>
      <c r="I24" s="185">
        <v>0</v>
      </c>
      <c r="K24" s="141" t="str">
        <f t="shared" si="6"/>
        <v>638</v>
      </c>
      <c r="L24" s="141" t="str">
        <f t="shared" si="7"/>
        <v>63</v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>08006</v>
      </c>
      <c r="B25" s="139" t="str">
        <f>IF(E25="","",VLOOKUP('Opći dio'!$C$3,'Opći dio'!$L$6:$U$136,9,FALSE))</f>
        <v>Sveučilišta i veleučilišta u Republici Hrvatskoj</v>
      </c>
      <c r="C25" s="187">
        <f t="shared" si="3"/>
        <v>52</v>
      </c>
      <c r="D25" s="138" t="str">
        <f t="shared" si="4"/>
        <v xml:space="preserve">Ostale pomoći i darovnice </v>
      </c>
      <c r="E25" s="150">
        <v>639110000</v>
      </c>
      <c r="F25" s="191" t="str">
        <f t="shared" si="5"/>
        <v>Tekući prijenosi između proračunskih korisnika istog proračuna</v>
      </c>
      <c r="G25" s="185">
        <v>600000</v>
      </c>
      <c r="H25" s="185">
        <v>650000</v>
      </c>
      <c r="I25" s="185">
        <v>650000</v>
      </c>
      <c r="K25" s="141" t="str">
        <f t="shared" si="6"/>
        <v>639</v>
      </c>
      <c r="L25" s="141" t="str">
        <f t="shared" si="7"/>
        <v>63</v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>08006</v>
      </c>
      <c r="B26" s="139" t="str">
        <f>IF(E26="","",VLOOKUP('Opći dio'!$C$3,'Opći dio'!$L$6:$U$136,9,FALSE))</f>
        <v>Sveučilišta i veleučilišta u Republici Hrvatskoj</v>
      </c>
      <c r="C26" s="187">
        <f t="shared" si="3"/>
        <v>52</v>
      </c>
      <c r="D26" s="138" t="str">
        <f t="shared" si="4"/>
        <v xml:space="preserve">Ostale pomoći i darovnice </v>
      </c>
      <c r="E26" s="150">
        <v>639310000</v>
      </c>
      <c r="F26" s="191" t="str">
        <f t="shared" si="5"/>
        <v>Tekući prijenosi između proračunskih korisnika istog proračuna temeljem prijenosa EU sredstava</v>
      </c>
      <c r="G26" s="185">
        <v>4753279</v>
      </c>
      <c r="H26" s="185">
        <v>4955744</v>
      </c>
      <c r="I26" s="185">
        <v>5235898</v>
      </c>
      <c r="K26" s="141" t="str">
        <f t="shared" si="6"/>
        <v>639</v>
      </c>
      <c r="L26" s="141" t="str">
        <f t="shared" si="7"/>
        <v>63</v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>08006</v>
      </c>
      <c r="B28" s="139" t="str">
        <f>IF(E28="","",VLOOKUP('Opći dio'!$C$3,'Opći dio'!$L$6:$U$136,9,FALSE))</f>
        <v>Sveučilišta i veleučilišta u Republici Hrvatskoj</v>
      </c>
      <c r="C28" s="187">
        <f t="shared" si="3"/>
        <v>61</v>
      </c>
      <c r="D28" s="138" t="str">
        <f t="shared" si="4"/>
        <v xml:space="preserve">Donacije </v>
      </c>
      <c r="E28" s="150">
        <v>663110000</v>
      </c>
      <c r="F28" s="191" t="str">
        <f t="shared" si="5"/>
        <v>Tekuće donacije od fizičkih osoba</v>
      </c>
      <c r="G28" s="185">
        <v>5000</v>
      </c>
      <c r="H28" s="185">
        <v>5000</v>
      </c>
      <c r="I28" s="185">
        <v>5000</v>
      </c>
      <c r="K28" s="141" t="str">
        <f t="shared" si="6"/>
        <v>663</v>
      </c>
      <c r="L28" s="141" t="str">
        <f t="shared" si="7"/>
        <v>66</v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>08006</v>
      </c>
      <c r="B29" s="139" t="str">
        <f>IF(E29="","",VLOOKUP('Opći dio'!$C$3,'Opći dio'!$L$6:$U$136,9,FALSE))</f>
        <v>Sveučilišta i veleučilišta u Republici Hrvatskoj</v>
      </c>
      <c r="C29" s="187">
        <f t="shared" si="3"/>
        <v>61</v>
      </c>
      <c r="D29" s="138" t="str">
        <f t="shared" si="4"/>
        <v xml:space="preserve">Donacije </v>
      </c>
      <c r="E29" s="150">
        <v>663120000</v>
      </c>
      <c r="F29" s="191" t="str">
        <f t="shared" si="5"/>
        <v>Tekuće donacije od neprofitnih organizacija</v>
      </c>
      <c r="G29" s="185">
        <v>15000</v>
      </c>
      <c r="H29" s="185">
        <v>15000</v>
      </c>
      <c r="I29" s="185">
        <v>15000</v>
      </c>
      <c r="K29" s="141" t="str">
        <f t="shared" si="6"/>
        <v>663</v>
      </c>
      <c r="L29" s="141" t="str">
        <f t="shared" si="7"/>
        <v>66</v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>08006</v>
      </c>
      <c r="B30" s="139" t="str">
        <f>IF(E30="","",VLOOKUP('Opći dio'!$C$3,'Opći dio'!$L$6:$U$136,9,FALSE))</f>
        <v>Sveučilišta i veleučilišta u Republici Hrvatskoj</v>
      </c>
      <c r="C30" s="187">
        <f t="shared" si="3"/>
        <v>61</v>
      </c>
      <c r="D30" s="138" t="str">
        <f t="shared" si="4"/>
        <v xml:space="preserve">Donacije </v>
      </c>
      <c r="E30" s="150">
        <v>663130000</v>
      </c>
      <c r="F30" s="191" t="str">
        <f t="shared" si="5"/>
        <v>Tekuće donacije od trgovačkih društava</v>
      </c>
      <c r="G30" s="185">
        <v>378935</v>
      </c>
      <c r="H30" s="185">
        <v>219536</v>
      </c>
      <c r="I30" s="185">
        <v>60000</v>
      </c>
      <c r="K30" s="141" t="str">
        <f t="shared" si="6"/>
        <v>663</v>
      </c>
      <c r="L30" s="141" t="str">
        <f t="shared" si="7"/>
        <v>66</v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>08006</v>
      </c>
      <c r="B31" s="139" t="str">
        <f>IF(E31="","",VLOOKUP('Opći dio'!$C$3,'Opći dio'!$L$6:$U$136,9,FALSE))</f>
        <v>Sveučilišta i veleučilišta u Republici Hrvatskoj</v>
      </c>
      <c r="C31" s="187">
        <f t="shared" si="3"/>
        <v>61</v>
      </c>
      <c r="D31" s="138" t="str">
        <f t="shared" si="4"/>
        <v xml:space="preserve">Donacije </v>
      </c>
      <c r="E31" s="150">
        <v>663140000</v>
      </c>
      <c r="F31" s="191" t="str">
        <f t="shared" si="5"/>
        <v>Tekuće donacije od ostalih subjekata izvan općeg proračuna</v>
      </c>
      <c r="G31" s="185">
        <v>10000</v>
      </c>
      <c r="H31" s="185">
        <v>10000</v>
      </c>
      <c r="I31" s="185">
        <v>10000</v>
      </c>
      <c r="K31" s="141" t="str">
        <f t="shared" si="6"/>
        <v>663</v>
      </c>
      <c r="L31" s="141" t="str">
        <f t="shared" si="7"/>
        <v>66</v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>08006</v>
      </c>
      <c r="B33" s="139" t="str">
        <f>IF(E33="","",VLOOKUP('Opći dio'!$C$3,'Opći dio'!$L$6:$U$136,9,FALSE))</f>
        <v>Sveučilišta i veleučilišta u Republici Hrvatskoj</v>
      </c>
      <c r="C33" s="187">
        <f t="shared" si="3"/>
        <v>71</v>
      </c>
      <c r="D33" s="138" t="str">
        <f t="shared" si="4"/>
        <v>Prihodi od prodaje ili zamjene nefinancijske imovine i naknade s naslova osiguranja</v>
      </c>
      <c r="E33" s="150">
        <v>721110071</v>
      </c>
      <c r="F33" s="191" t="str">
        <f t="shared" si="5"/>
        <v>Stambeni objekti za zaposlene izvor 71</v>
      </c>
      <c r="G33" s="185">
        <v>35200</v>
      </c>
      <c r="H33" s="185">
        <v>33500</v>
      </c>
      <c r="I33" s="185">
        <v>28500</v>
      </c>
      <c r="K33" s="141" t="str">
        <f t="shared" si="6"/>
        <v>721</v>
      </c>
      <c r="L33" s="141" t="str">
        <f t="shared" si="7"/>
        <v>72</v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>08006</v>
      </c>
      <c r="B35" s="139" t="str">
        <f>IF(E35="","",VLOOKUP('Opći dio'!$C$3,'Opći dio'!$L$6:$U$136,9,FALSE))</f>
        <v>Sveučilišta i veleučilišta u Republici Hrvatskoj</v>
      </c>
      <c r="C35" s="187">
        <f t="shared" si="3"/>
        <v>12</v>
      </c>
      <c r="D35" s="138" t="str">
        <f t="shared" si="4"/>
        <v>Sredstva učešća za pomoći</v>
      </c>
      <c r="E35" s="150" t="s">
        <v>777</v>
      </c>
      <c r="F35" s="191" t="str">
        <f t="shared" si="5"/>
        <v>Prihodi iz nadležnog proračuna za financiranje redovne djelatnosti proračunskih korisnika</v>
      </c>
      <c r="G35" s="185">
        <v>220971</v>
      </c>
      <c r="H35" s="185"/>
      <c r="I35" s="185"/>
      <c r="K35" s="141" t="str">
        <f t="shared" si="6"/>
        <v>671</v>
      </c>
      <c r="L35" s="141" t="str">
        <f t="shared" si="7"/>
        <v>67</v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>08006</v>
      </c>
      <c r="B36" s="139" t="str">
        <f>IF(E36="","",VLOOKUP('Opći dio'!$C$3,'Opći dio'!$L$6:$U$136,9,FALSE))</f>
        <v>Sveučilišta i veleučilišta u Republici Hrvatskoj</v>
      </c>
      <c r="C36" s="187">
        <f t="shared" si="3"/>
        <v>561</v>
      </c>
      <c r="D36" s="138" t="str">
        <f t="shared" si="4"/>
        <v>Europski socijalni fond (ESF)</v>
      </c>
      <c r="E36" s="150">
        <v>632410561</v>
      </c>
      <c r="F36" s="191" t="str">
        <f t="shared" si="5"/>
        <v>Europski socijalni fond (ESF)</v>
      </c>
      <c r="G36" s="185">
        <v>1252175</v>
      </c>
      <c r="H36" s="185"/>
      <c r="I36" s="185"/>
      <c r="K36" s="141" t="str">
        <f t="shared" si="6"/>
        <v>632</v>
      </c>
      <c r="L36" s="141" t="str">
        <f t="shared" si="7"/>
        <v>63</v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>08006</v>
      </c>
      <c r="B38" s="139" t="str">
        <f>IF(E38="","",VLOOKUP('Opći dio'!$C$3,'Opći dio'!$L$6:$U$136,9,FALSE))</f>
        <v>Sveučilišta i veleučilišta u Republici Hrvatskoj</v>
      </c>
      <c r="C38" s="187">
        <f t="shared" si="3"/>
        <v>12</v>
      </c>
      <c r="D38" s="138" t="str">
        <f t="shared" si="4"/>
        <v>Sredstva učešća za pomoći</v>
      </c>
      <c r="E38" s="150" t="s">
        <v>777</v>
      </c>
      <c r="F38" s="191" t="str">
        <f t="shared" si="5"/>
        <v>Prihodi iz nadležnog proračuna za financiranje redovne djelatnosti proračunskih korisnika</v>
      </c>
      <c r="G38" s="185">
        <v>13220322</v>
      </c>
      <c r="H38" s="185">
        <v>0</v>
      </c>
      <c r="I38" s="185">
        <v>0</v>
      </c>
      <c r="K38" s="141" t="str">
        <f t="shared" si="6"/>
        <v>671</v>
      </c>
      <c r="L38" s="141" t="str">
        <f t="shared" si="7"/>
        <v>67</v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>08006</v>
      </c>
      <c r="B39" s="139" t="str">
        <f>IF(E39="","",VLOOKUP('Opći dio'!$C$3,'Opći dio'!$L$6:$U$136,9,FALSE))</f>
        <v>Sveučilišta i veleučilišta u Republici Hrvatskoj</v>
      </c>
      <c r="C39" s="187">
        <f t="shared" si="3"/>
        <v>563</v>
      </c>
      <c r="D39" s="138" t="str">
        <f t="shared" si="4"/>
        <v>Europski fond za regionalni razvoj (ERDF)</v>
      </c>
      <c r="E39" s="150">
        <v>632410563</v>
      </c>
      <c r="F39" s="191" t="str">
        <f t="shared" si="5"/>
        <v>Europski fond za regionalni razvoj (EFRR)</v>
      </c>
      <c r="G39" s="185">
        <v>48075716</v>
      </c>
      <c r="H39" s="185">
        <v>0</v>
      </c>
      <c r="I39" s="185">
        <v>0</v>
      </c>
      <c r="K39" s="141" t="str">
        <f t="shared" si="6"/>
        <v>632</v>
      </c>
      <c r="L39" s="141" t="str">
        <f t="shared" si="7"/>
        <v>63</v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>08006</v>
      </c>
      <c r="B40" s="139" t="str">
        <f>IF(E40="","",VLOOKUP('Opći dio'!$C$3,'Opći dio'!$L$6:$U$136,9,FALSE))</f>
        <v>Sveučilišta i veleučilišta u Republici Hrvatskoj</v>
      </c>
      <c r="C40" s="187">
        <f t="shared" si="3"/>
        <v>52</v>
      </c>
      <c r="D40" s="138" t="str">
        <f t="shared" si="4"/>
        <v xml:space="preserve">Ostale pomoći i darovnice </v>
      </c>
      <c r="E40" s="150">
        <v>636230000</v>
      </c>
      <c r="F40" s="191" t="str">
        <f t="shared" si="5"/>
        <v>Kapitalne pomoći proračunskim korisnicima iz proračuna JLP(R)S koji im nije nadležan</v>
      </c>
      <c r="G40" s="185">
        <v>4236224</v>
      </c>
      <c r="H40" s="185">
        <v>0</v>
      </c>
      <c r="I40" s="185">
        <v>0</v>
      </c>
      <c r="K40" s="141" t="str">
        <f t="shared" si="6"/>
        <v>636</v>
      </c>
      <c r="L40" s="141" t="str">
        <f t="shared" si="7"/>
        <v>63</v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>08006</v>
      </c>
      <c r="B43" s="139" t="str">
        <f>IF(E43="","",VLOOKUP('Opći dio'!$C$3,'Opći dio'!$L$6:$U$136,9,FALSE))</f>
        <v>Sveučilišta i veleučilišta u Republici Hrvatskoj</v>
      </c>
      <c r="C43" s="187">
        <f t="shared" si="3"/>
        <v>563</v>
      </c>
      <c r="D43" s="138" t="str">
        <f t="shared" si="4"/>
        <v>Europski fond za regionalni razvoj (ERDF)</v>
      </c>
      <c r="E43" s="150">
        <v>632410563</v>
      </c>
      <c r="F43" s="191" t="str">
        <f t="shared" si="5"/>
        <v>Europski fond za regionalni razvoj (EFRR)</v>
      </c>
      <c r="G43" s="185">
        <v>17632654</v>
      </c>
      <c r="H43" s="185">
        <v>8367346</v>
      </c>
      <c r="I43" s="185">
        <v>0</v>
      </c>
      <c r="K43" s="141" t="str">
        <f t="shared" si="6"/>
        <v>632</v>
      </c>
      <c r="L43" s="141" t="str">
        <f t="shared" si="7"/>
        <v>63</v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>08006</v>
      </c>
      <c r="B480" s="139" t="str">
        <f>IF(E480="","",VLOOKUP('Opći dio'!$C$3,'Opći dio'!$L$6:$U$136,9,FALSE))</f>
        <v>Sveučilišta i veleučilišta u Republici Hrvatskoj</v>
      </c>
      <c r="C480" s="187">
        <f t="shared" si="38"/>
        <v>12</v>
      </c>
      <c r="D480" s="138" t="str">
        <f t="shared" si="39"/>
        <v>Sredstva učešća za pomoći</v>
      </c>
      <c r="E480" s="150" t="s">
        <v>777</v>
      </c>
      <c r="F480" s="191" t="str">
        <f t="shared" si="40"/>
        <v>Prihodi iz nadležnog proračuna za financiranje redovne djelatnosti proračunskih korisnika</v>
      </c>
      <c r="G480" s="185"/>
      <c r="H480" s="185"/>
      <c r="I480" s="185"/>
      <c r="K480" s="141" t="str">
        <f t="shared" si="41"/>
        <v>671</v>
      </c>
      <c r="L480" s="141" t="str">
        <f t="shared" si="42"/>
        <v>67</v>
      </c>
    </row>
    <row r="481" spans="1:12">
      <c r="A481" s="139" t="str">
        <f>IF(E481="","",VLOOKUP('Opći dio'!$C$3,'Opći dio'!$L$6:$U$136,10,FALSE))</f>
        <v>08006</v>
      </c>
      <c r="B481" s="139" t="str">
        <f>IF(E481="","",VLOOKUP('Opći dio'!$C$3,'Opći dio'!$L$6:$U$136,9,FALSE))</f>
        <v>Sveučilišta i veleučilišta u Republici Hrvatskoj</v>
      </c>
      <c r="C481" s="187">
        <f t="shared" si="38"/>
        <v>51</v>
      </c>
      <c r="D481" s="138" t="str">
        <f t="shared" si="39"/>
        <v xml:space="preserve">Pomoći EU </v>
      </c>
      <c r="E481" s="150">
        <v>632311700</v>
      </c>
      <c r="F481" s="191" t="str">
        <f t="shared" si="40"/>
        <v>Tekuće pomoći od institucija i tijela EU - ostalo</v>
      </c>
      <c r="G481" s="185"/>
      <c r="H481" s="185"/>
      <c r="I481" s="185"/>
      <c r="K481" s="141" t="str">
        <f t="shared" si="41"/>
        <v>632</v>
      </c>
      <c r="L481" s="141" t="str">
        <f t="shared" si="42"/>
        <v>63</v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topLeftCell="C1" zoomScaleNormal="100" workbookViewId="0">
      <pane ySplit="2" topLeftCell="A128" activePane="bottomLeft" state="frozen"/>
      <selection pane="bottomLeft" activeCell="E142" sqref="E142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4" t="s">
        <v>757</v>
      </c>
      <c r="B1" s="294"/>
      <c r="C1" s="294"/>
      <c r="D1" s="294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75</v>
      </c>
      <c r="H3" s="146" t="str">
        <f t="shared" ref="H3" si="2">IFERROR(VLOOKUP(G3,$X$6:$Y$200,2,FALSE),"")</f>
        <v>REDOVNA DJELATNOST SVEUČILIŠTA U ZADRU</v>
      </c>
      <c r="I3" s="280">
        <v>94514936</v>
      </c>
      <c r="J3" s="280">
        <v>97511059.471200004</v>
      </c>
      <c r="K3" s="280">
        <v>97969361.450714633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3114</v>
      </c>
      <c r="F4" s="146" t="str">
        <f t="shared" ref="F4:F67" si="4">IFERROR(VLOOKUP(E4,$R$5:$T$129,2,FALSE),"")</f>
        <v>Plaće za posebne uvjete rada</v>
      </c>
      <c r="G4" s="186" t="s">
        <v>75</v>
      </c>
      <c r="H4" s="146" t="str">
        <f t="shared" ref="H4:H67" si="5">IFERROR(VLOOKUP(G4,$X$6:$Y$200,2,FALSE),"")</f>
        <v>REDOVNA DJELATNOST SVEUČILIŠTA U ZADRU</v>
      </c>
      <c r="I4" s="279">
        <v>159392</v>
      </c>
      <c r="J4" s="279">
        <v>164444.72640000001</v>
      </c>
      <c r="K4" s="279">
        <v>165217.61661408001</v>
      </c>
      <c r="M4" s="141" t="str">
        <f t="shared" ref="M4:M67" si="6">LEFT(E4,3)</f>
        <v>311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75</v>
      </c>
      <c r="H5" s="146" t="str">
        <f t="shared" si="5"/>
        <v>REDOVNA DJELATNOST SVEUČILIŠTA U ZADRU</v>
      </c>
      <c r="I5" s="279">
        <v>2572360</v>
      </c>
      <c r="J5" s="279">
        <v>2653903.8120000004</v>
      </c>
      <c r="K5" s="279">
        <v>2666377.1599164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3132</v>
      </c>
      <c r="F6" s="146" t="str">
        <f t="shared" si="4"/>
        <v>Doprinosi za obvezno zdravstveno osiguranje</v>
      </c>
      <c r="G6" s="186" t="s">
        <v>75</v>
      </c>
      <c r="H6" s="146" t="str">
        <f t="shared" si="5"/>
        <v>REDOVNA DJELATNOST SVEUČILIŠTA U ZADRU</v>
      </c>
      <c r="I6" s="279">
        <v>15545164</v>
      </c>
      <c r="J6" s="279">
        <v>16037945.698800001</v>
      </c>
      <c r="K6" s="279">
        <v>16113324.04358436</v>
      </c>
      <c r="M6" s="141" t="str">
        <f t="shared" si="6"/>
        <v>313</v>
      </c>
      <c r="N6" s="141" t="str">
        <f t="shared" si="7"/>
        <v>31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3212</v>
      </c>
      <c r="F7" s="146" t="str">
        <f t="shared" si="4"/>
        <v>Naknade za prijevoz, za rad na terenu i odvojeni život</v>
      </c>
      <c r="G7" s="186" t="s">
        <v>75</v>
      </c>
      <c r="H7" s="146" t="str">
        <f t="shared" si="5"/>
        <v>REDOVNA DJELATNOST SVEUČILIŠTA U ZADRU</v>
      </c>
      <c r="I7" s="279">
        <v>1574713</v>
      </c>
      <c r="J7" s="279">
        <v>1640061.5845999899</v>
      </c>
      <c r="K7" s="279">
        <v>1649651.4393476273</v>
      </c>
      <c r="M7" s="141" t="str">
        <f t="shared" si="6"/>
        <v>321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3236</v>
      </c>
      <c r="F8" s="146" t="str">
        <f t="shared" si="4"/>
        <v>Zdravstvene i veterinarske usluge</v>
      </c>
      <c r="G8" s="186" t="s">
        <v>75</v>
      </c>
      <c r="H8" s="146" t="str">
        <f t="shared" si="5"/>
        <v>REDOVNA DJELATNOST SVEUČILIŠTA U ZADRU</v>
      </c>
      <c r="I8" s="279">
        <v>112710</v>
      </c>
      <c r="J8" s="279">
        <v>116282.90700000001</v>
      </c>
      <c r="K8" s="279">
        <v>116829.4366629</v>
      </c>
      <c r="M8" s="141" t="str">
        <f t="shared" si="6"/>
        <v>323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3295</v>
      </c>
      <c r="F9" s="146" t="str">
        <f t="shared" si="4"/>
        <v>Pristojbe i naknade</v>
      </c>
      <c r="G9" s="186" t="s">
        <v>75</v>
      </c>
      <c r="H9" s="146" t="str">
        <f t="shared" si="5"/>
        <v>REDOVNA DJELATNOST SVEUČILIŠTA U ZADRU</v>
      </c>
      <c r="I9" s="279">
        <v>156000</v>
      </c>
      <c r="J9" s="279">
        <v>160945.20000000001</v>
      </c>
      <c r="K9" s="279">
        <v>161701.64244</v>
      </c>
      <c r="M9" s="141" t="str">
        <f t="shared" si="6"/>
        <v>329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3811</v>
      </c>
      <c r="F10" s="146" t="str">
        <f t="shared" si="4"/>
        <v>Tekuće donacije u novcu</v>
      </c>
      <c r="G10" s="186" t="s">
        <v>75</v>
      </c>
      <c r="H10" s="146" t="str">
        <f t="shared" si="5"/>
        <v>REDOVNA DJELATNOST SVEUČILIŠTA U ZADRU</v>
      </c>
      <c r="I10" s="279">
        <v>6128000</v>
      </c>
      <c r="J10" s="279">
        <v>6322257.6000000006</v>
      </c>
      <c r="K10" s="279">
        <v>6351972.2107199999</v>
      </c>
      <c r="M10" s="141" t="str">
        <f t="shared" si="6"/>
        <v>381</v>
      </c>
      <c r="N10" s="141" t="str">
        <f t="shared" si="7"/>
        <v>38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/>
      </c>
      <c r="B11" s="145" t="str">
        <f>IF(C11="","",VLOOKUP('Opći dio'!$C$3,'Opći dio'!$L$6:$U$136,9,FALSE))</f>
        <v/>
      </c>
      <c r="C11" s="151"/>
      <c r="D11" s="146" t="str">
        <f t="shared" si="3"/>
        <v/>
      </c>
      <c r="E11" s="151"/>
      <c r="F11" s="146" t="str">
        <f t="shared" si="4"/>
        <v/>
      </c>
      <c r="G11" s="186"/>
      <c r="H11" s="146" t="str">
        <f t="shared" si="5"/>
        <v/>
      </c>
      <c r="I11" s="185"/>
      <c r="J11" s="185"/>
      <c r="K11" s="185"/>
      <c r="M11" s="141" t="str">
        <f t="shared" si="6"/>
        <v/>
      </c>
      <c r="N11" s="141" t="str">
        <f t="shared" si="7"/>
        <v/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3237</v>
      </c>
      <c r="F12" s="146" t="str">
        <f t="shared" si="4"/>
        <v>Intelektualne i osobne usluge</v>
      </c>
      <c r="G12" s="186" t="s">
        <v>803</v>
      </c>
      <c r="H12" s="146" t="str">
        <f t="shared" si="5"/>
        <v>PROGRAMI VJEŽBAONICA VISOKIH UČILIŠTA</v>
      </c>
      <c r="I12" s="185">
        <v>491101</v>
      </c>
      <c r="J12" s="185">
        <v>506817</v>
      </c>
      <c r="K12" s="185">
        <v>509351</v>
      </c>
      <c r="M12" s="141" t="str">
        <f t="shared" si="6"/>
        <v>323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/>
      </c>
      <c r="B13" s="145" t="str">
        <f>IF(C13="","",VLOOKUP('Opći dio'!$C$3,'Opći dio'!$L$6:$U$136,9,FALSE))</f>
        <v/>
      </c>
      <c r="C13" s="151"/>
      <c r="D13" s="146" t="str">
        <f t="shared" si="3"/>
        <v/>
      </c>
      <c r="E13" s="151"/>
      <c r="F13" s="146" t="str">
        <f t="shared" si="4"/>
        <v/>
      </c>
      <c r="G13" s="186"/>
      <c r="H13" s="146" t="str">
        <f t="shared" si="5"/>
        <v/>
      </c>
      <c r="I13" s="185"/>
      <c r="J13" s="185"/>
      <c r="K13" s="185"/>
      <c r="M13" s="141" t="str">
        <f t="shared" si="6"/>
        <v/>
      </c>
      <c r="N13" s="141" t="str">
        <f t="shared" si="7"/>
        <v/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3113</v>
      </c>
      <c r="F14" s="146" t="str">
        <f t="shared" si="4"/>
        <v>Plaće za prekovremeni rad</v>
      </c>
      <c r="G14" s="186" t="s">
        <v>801</v>
      </c>
      <c r="H14" s="146" t="str">
        <f t="shared" si="5"/>
        <v>PROGRAMSKO FINANCIRANJE JAVNIH VISOKIH UČILIŠTA</v>
      </c>
      <c r="I14" s="281">
        <v>695500</v>
      </c>
      <c r="J14" s="281">
        <v>716000</v>
      </c>
      <c r="K14" s="281">
        <v>716000</v>
      </c>
      <c r="M14" s="141" t="str">
        <f t="shared" si="6"/>
        <v>311</v>
      </c>
      <c r="N14" s="141" t="str">
        <f t="shared" si="7"/>
        <v>31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3132</v>
      </c>
      <c r="F15" s="146" t="str">
        <f t="shared" si="4"/>
        <v>Doprinosi za obvezno zdravstveno osiguranje</v>
      </c>
      <c r="G15" s="186" t="s">
        <v>801</v>
      </c>
      <c r="H15" s="146" t="str">
        <f t="shared" si="5"/>
        <v>PROGRAMSKO FINANCIRANJE JAVNIH VISOKIH UČILIŠTA</v>
      </c>
      <c r="I15" s="185">
        <v>98050</v>
      </c>
      <c r="J15" s="185">
        <v>98050</v>
      </c>
      <c r="K15" s="185">
        <v>98050</v>
      </c>
      <c r="M15" s="141" t="str">
        <f t="shared" si="6"/>
        <v>313</v>
      </c>
      <c r="N15" s="141" t="str">
        <f t="shared" si="7"/>
        <v>31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3211</v>
      </c>
      <c r="F16" s="146" t="str">
        <f t="shared" si="4"/>
        <v>Službena putovanja</v>
      </c>
      <c r="G16" s="186" t="s">
        <v>801</v>
      </c>
      <c r="H16" s="146" t="str">
        <f t="shared" si="5"/>
        <v>PROGRAMSKO FINANCIRANJE JAVNIH VISOKIH UČILIŠTA</v>
      </c>
      <c r="I16" s="185">
        <v>460000</v>
      </c>
      <c r="J16" s="185">
        <v>660000</v>
      </c>
      <c r="K16" s="185">
        <v>660000</v>
      </c>
      <c r="M16" s="141" t="str">
        <f t="shared" si="6"/>
        <v>321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3212</v>
      </c>
      <c r="F17" s="146" t="str">
        <f t="shared" si="4"/>
        <v>Naknade za prijevoz, za rad na terenu i odvojeni život</v>
      </c>
      <c r="G17" s="186" t="s">
        <v>801</v>
      </c>
      <c r="H17" s="146" t="str">
        <f t="shared" si="5"/>
        <v>PROGRAMSKO FINANCIRANJE JAVNIH VISOKIH UČILIŠTA</v>
      </c>
      <c r="I17" s="185">
        <v>20500</v>
      </c>
      <c r="J17" s="185">
        <v>20500</v>
      </c>
      <c r="K17" s="185">
        <v>20500</v>
      </c>
      <c r="M17" s="141" t="str">
        <f t="shared" si="6"/>
        <v>321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3213</v>
      </c>
      <c r="F18" s="146" t="str">
        <f t="shared" si="4"/>
        <v>Stručno usavršavanje zaposlenika</v>
      </c>
      <c r="G18" s="186" t="s">
        <v>801</v>
      </c>
      <c r="H18" s="146" t="str">
        <f t="shared" si="5"/>
        <v>PROGRAMSKO FINANCIRANJE JAVNIH VISOKIH UČILIŠTA</v>
      </c>
      <c r="I18" s="185">
        <v>320000</v>
      </c>
      <c r="J18" s="185">
        <v>320000</v>
      </c>
      <c r="K18" s="185">
        <v>320000</v>
      </c>
      <c r="M18" s="141" t="str">
        <f t="shared" si="6"/>
        <v>321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3221</v>
      </c>
      <c r="F19" s="146" t="str">
        <f t="shared" si="4"/>
        <v>Uredski materijal i ostali materijalni rashodi</v>
      </c>
      <c r="G19" s="186" t="s">
        <v>801</v>
      </c>
      <c r="H19" s="146" t="str">
        <f t="shared" si="5"/>
        <v>PROGRAMSKO FINANCIRANJE JAVNIH VISOKIH UČILIŠTA</v>
      </c>
      <c r="I19" s="185">
        <v>650000</v>
      </c>
      <c r="J19" s="185">
        <v>650000</v>
      </c>
      <c r="K19" s="185">
        <v>650000</v>
      </c>
      <c r="M19" s="141" t="str">
        <f t="shared" si="6"/>
        <v>322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3223</v>
      </c>
      <c r="F20" s="146" t="str">
        <f t="shared" si="4"/>
        <v>Energija</v>
      </c>
      <c r="G20" s="186" t="s">
        <v>801</v>
      </c>
      <c r="H20" s="146" t="str">
        <f t="shared" si="5"/>
        <v>PROGRAMSKO FINANCIRANJE JAVNIH VISOKIH UČILIŠTA</v>
      </c>
      <c r="I20" s="185">
        <v>800045</v>
      </c>
      <c r="J20" s="185">
        <v>1000045</v>
      </c>
      <c r="K20" s="185">
        <v>1000045</v>
      </c>
      <c r="M20" s="141" t="str">
        <f t="shared" si="6"/>
        <v>322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3224</v>
      </c>
      <c r="F21" s="146" t="str">
        <f t="shared" si="4"/>
        <v>Materijal i dijelovi za tekuće i investicijsko održavanje</v>
      </c>
      <c r="G21" s="186" t="s">
        <v>801</v>
      </c>
      <c r="H21" s="146" t="str">
        <f t="shared" si="5"/>
        <v>PROGRAMSKO FINANCIRANJE JAVNIH VISOKIH UČILIŠTA</v>
      </c>
      <c r="I21" s="185">
        <v>76019</v>
      </c>
      <c r="J21" s="185">
        <v>76019</v>
      </c>
      <c r="K21" s="185">
        <v>76019</v>
      </c>
      <c r="M21" s="141" t="str">
        <f t="shared" si="6"/>
        <v>322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3225</v>
      </c>
      <c r="F22" s="146" t="str">
        <f t="shared" si="4"/>
        <v>Sitni inventar i auto gume</v>
      </c>
      <c r="G22" s="186" t="s">
        <v>801</v>
      </c>
      <c r="H22" s="146" t="str">
        <f t="shared" si="5"/>
        <v>PROGRAMSKO FINANCIRANJE JAVNIH VISOKIH UČILIŠTA</v>
      </c>
      <c r="I22" s="185">
        <v>10334</v>
      </c>
      <c r="J22" s="185">
        <v>10334</v>
      </c>
      <c r="K22" s="185">
        <v>10334</v>
      </c>
      <c r="M22" s="141" t="str">
        <f t="shared" si="6"/>
        <v>322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3227</v>
      </c>
      <c r="F23" s="146" t="str">
        <f t="shared" si="4"/>
        <v>Službena, radna i zaštitna odjeća i obuća</v>
      </c>
      <c r="G23" s="186" t="s">
        <v>801</v>
      </c>
      <c r="H23" s="146" t="str">
        <f t="shared" si="5"/>
        <v>PROGRAMSKO FINANCIRANJE JAVNIH VISOKIH UČILIŠTA</v>
      </c>
      <c r="I23" s="185">
        <v>23328</v>
      </c>
      <c r="J23" s="185">
        <v>23328</v>
      </c>
      <c r="K23" s="185">
        <v>23328</v>
      </c>
      <c r="M23" s="141" t="str">
        <f t="shared" si="6"/>
        <v>322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3231</v>
      </c>
      <c r="F24" s="146" t="str">
        <f t="shared" si="4"/>
        <v>Usluge telefona, pošte i prijevoza</v>
      </c>
      <c r="G24" s="186" t="s">
        <v>801</v>
      </c>
      <c r="H24" s="146" t="str">
        <f t="shared" si="5"/>
        <v>PROGRAMSKO FINANCIRANJE JAVNIH VISOKIH UČILIŠTA</v>
      </c>
      <c r="I24" s="185">
        <v>590999</v>
      </c>
      <c r="J24" s="185">
        <v>590999</v>
      </c>
      <c r="K24" s="185">
        <v>590999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3232</v>
      </c>
      <c r="F25" s="146" t="str">
        <f t="shared" si="4"/>
        <v>Usluge tekućeg i investicijskog održavanja</v>
      </c>
      <c r="G25" s="186" t="s">
        <v>801</v>
      </c>
      <c r="H25" s="146" t="str">
        <f t="shared" si="5"/>
        <v>PROGRAMSKO FINANCIRANJE JAVNIH VISOKIH UČILIŠTA</v>
      </c>
      <c r="I25" s="185">
        <v>1144082</v>
      </c>
      <c r="J25" s="185">
        <v>1044082</v>
      </c>
      <c r="K25" s="185">
        <v>1044082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3233</v>
      </c>
      <c r="F26" s="146" t="str">
        <f t="shared" si="4"/>
        <v>Usluge promidžbe i informiranja</v>
      </c>
      <c r="G26" s="186" t="s">
        <v>801</v>
      </c>
      <c r="H26" s="146" t="str">
        <f t="shared" si="5"/>
        <v>PROGRAMSKO FINANCIRANJE JAVNIH VISOKIH UČILIŠTA</v>
      </c>
      <c r="I26" s="185">
        <v>203796</v>
      </c>
      <c r="J26" s="185">
        <v>243796</v>
      </c>
      <c r="K26" s="185">
        <v>243796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3234</v>
      </c>
      <c r="F27" s="146" t="str">
        <f t="shared" si="4"/>
        <v>Komunalne usluge</v>
      </c>
      <c r="G27" s="186" t="s">
        <v>801</v>
      </c>
      <c r="H27" s="146" t="str">
        <f t="shared" si="5"/>
        <v>PROGRAMSKO FINANCIRANJE JAVNIH VISOKIH UČILIŠTA</v>
      </c>
      <c r="I27" s="185">
        <v>272233</v>
      </c>
      <c r="J27" s="185">
        <v>472233</v>
      </c>
      <c r="K27" s="185">
        <v>472233</v>
      </c>
      <c r="M27" s="141" t="str">
        <f t="shared" si="6"/>
        <v>323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3235</v>
      </c>
      <c r="F28" s="146" t="str">
        <f t="shared" si="4"/>
        <v>Zakupnine i najamnine</v>
      </c>
      <c r="G28" s="186" t="s">
        <v>801</v>
      </c>
      <c r="H28" s="146" t="str">
        <f t="shared" si="5"/>
        <v>PROGRAMSKO FINANCIRANJE JAVNIH VISOKIH UČILIŠTA</v>
      </c>
      <c r="I28" s="185">
        <v>451630</v>
      </c>
      <c r="J28" s="185">
        <v>451630</v>
      </c>
      <c r="K28" s="185">
        <v>451630</v>
      </c>
      <c r="M28" s="141" t="str">
        <f t="shared" si="6"/>
        <v>323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3236</v>
      </c>
      <c r="F29" s="146" t="str">
        <f t="shared" si="4"/>
        <v>Zdravstvene i veterinarske usluge</v>
      </c>
      <c r="G29" s="186" t="s">
        <v>801</v>
      </c>
      <c r="H29" s="146" t="str">
        <f t="shared" si="5"/>
        <v>PROGRAMSKO FINANCIRANJE JAVNIH VISOKIH UČILIŠTA</v>
      </c>
      <c r="I29" s="185">
        <v>23000</v>
      </c>
      <c r="J29" s="185">
        <v>28000</v>
      </c>
      <c r="K29" s="185">
        <v>28000</v>
      </c>
      <c r="M29" s="141" t="str">
        <f t="shared" si="6"/>
        <v>323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3237</v>
      </c>
      <c r="F30" s="146" t="str">
        <f t="shared" si="4"/>
        <v>Intelektualne i osobne usluge</v>
      </c>
      <c r="G30" s="186" t="s">
        <v>801</v>
      </c>
      <c r="H30" s="146" t="str">
        <f t="shared" si="5"/>
        <v>PROGRAMSKO FINANCIRANJE JAVNIH VISOKIH UČILIŠTA</v>
      </c>
      <c r="I30" s="185">
        <v>2250000</v>
      </c>
      <c r="J30" s="185">
        <v>1900000</v>
      </c>
      <c r="K30" s="185">
        <v>1900000</v>
      </c>
      <c r="M30" s="141" t="str">
        <f t="shared" si="6"/>
        <v>323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3238</v>
      </c>
      <c r="F31" s="146" t="str">
        <f t="shared" si="4"/>
        <v>Računalne usluge</v>
      </c>
      <c r="G31" s="186" t="s">
        <v>801</v>
      </c>
      <c r="H31" s="146" t="str">
        <f t="shared" si="5"/>
        <v>PROGRAMSKO FINANCIRANJE JAVNIH VISOKIH UČILIŠTA</v>
      </c>
      <c r="I31" s="185">
        <v>255300</v>
      </c>
      <c r="J31" s="185">
        <v>255300</v>
      </c>
      <c r="K31" s="185">
        <v>255300</v>
      </c>
      <c r="M31" s="141" t="str">
        <f t="shared" si="6"/>
        <v>323</v>
      </c>
      <c r="N31" s="141" t="str">
        <f t="shared" si="7"/>
        <v>32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3239</v>
      </c>
      <c r="F32" s="146" t="str">
        <f t="shared" si="4"/>
        <v>Ostale usluge</v>
      </c>
      <c r="G32" s="186" t="s">
        <v>801</v>
      </c>
      <c r="H32" s="146" t="str">
        <f t="shared" si="5"/>
        <v>PROGRAMSKO FINANCIRANJE JAVNIH VISOKIH UČILIŠTA</v>
      </c>
      <c r="I32" s="185">
        <v>1289600</v>
      </c>
      <c r="J32" s="185">
        <v>1108850</v>
      </c>
      <c r="K32" s="185">
        <v>1108850</v>
      </c>
      <c r="M32" s="141" t="str">
        <f t="shared" si="6"/>
        <v>323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3241</v>
      </c>
      <c r="F33" s="146" t="str">
        <f t="shared" si="4"/>
        <v>Naknade troškova osobama izvan radnog odnosa</v>
      </c>
      <c r="G33" s="186" t="s">
        <v>801</v>
      </c>
      <c r="H33" s="146" t="str">
        <f t="shared" si="5"/>
        <v>PROGRAMSKO FINANCIRANJE JAVNIH VISOKIH UČILIŠTA</v>
      </c>
      <c r="I33" s="185">
        <v>220400</v>
      </c>
      <c r="J33" s="185">
        <v>220400</v>
      </c>
      <c r="K33" s="185">
        <v>220400</v>
      </c>
      <c r="M33" s="141" t="str">
        <f t="shared" si="6"/>
        <v>324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11</v>
      </c>
      <c r="D34" s="146" t="str">
        <f t="shared" si="3"/>
        <v>Opći prihodi i primici</v>
      </c>
      <c r="E34" s="151">
        <v>3292</v>
      </c>
      <c r="F34" s="146" t="str">
        <f t="shared" si="4"/>
        <v>Premije osiguranja</v>
      </c>
      <c r="G34" s="186" t="s">
        <v>801</v>
      </c>
      <c r="H34" s="146" t="str">
        <f t="shared" si="5"/>
        <v>PROGRAMSKO FINANCIRANJE JAVNIH VISOKIH UČILIŠTA</v>
      </c>
      <c r="I34" s="185">
        <v>310000</v>
      </c>
      <c r="J34" s="185">
        <v>410000</v>
      </c>
      <c r="K34" s="185">
        <v>410000</v>
      </c>
      <c r="M34" s="141" t="str">
        <f t="shared" si="6"/>
        <v>329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11</v>
      </c>
      <c r="D35" s="146" t="str">
        <f t="shared" si="3"/>
        <v>Opći prihodi i primici</v>
      </c>
      <c r="E35" s="151">
        <v>3293</v>
      </c>
      <c r="F35" s="146" t="str">
        <f t="shared" si="4"/>
        <v>Reprezentacija</v>
      </c>
      <c r="G35" s="186" t="s">
        <v>801</v>
      </c>
      <c r="H35" s="146" t="str">
        <f t="shared" si="5"/>
        <v>PROGRAMSKO FINANCIRANJE JAVNIH VISOKIH UČILIŠTA</v>
      </c>
      <c r="I35" s="185">
        <v>10000</v>
      </c>
      <c r="J35" s="185">
        <v>20000</v>
      </c>
      <c r="K35" s="185">
        <v>20000</v>
      </c>
      <c r="M35" s="141" t="str">
        <f t="shared" si="6"/>
        <v>329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11</v>
      </c>
      <c r="D36" s="146" t="str">
        <f t="shared" si="3"/>
        <v>Opći prihodi i primici</v>
      </c>
      <c r="E36" s="151">
        <v>3294</v>
      </c>
      <c r="F36" s="146" t="str">
        <f t="shared" si="4"/>
        <v>Članarine i norme</v>
      </c>
      <c r="G36" s="186" t="s">
        <v>801</v>
      </c>
      <c r="H36" s="146" t="str">
        <f t="shared" si="5"/>
        <v>PROGRAMSKO FINANCIRANJE JAVNIH VISOKIH UČILIŠTA</v>
      </c>
      <c r="I36" s="185">
        <v>69800</v>
      </c>
      <c r="J36" s="185">
        <v>69800</v>
      </c>
      <c r="K36" s="185">
        <v>69800</v>
      </c>
      <c r="M36" s="141" t="str">
        <f t="shared" si="6"/>
        <v>329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11</v>
      </c>
      <c r="D37" s="146" t="str">
        <f t="shared" si="3"/>
        <v>Opći prihodi i primici</v>
      </c>
      <c r="E37" s="151">
        <v>3431</v>
      </c>
      <c r="F37" s="146" t="str">
        <f t="shared" si="4"/>
        <v>Bankarske usluge i usluge platnog prometa</v>
      </c>
      <c r="G37" s="186" t="s">
        <v>801</v>
      </c>
      <c r="H37" s="146" t="str">
        <f t="shared" si="5"/>
        <v>PROGRAMSKO FINANCIRANJE JAVNIH VISOKIH UČILIŠTA</v>
      </c>
      <c r="I37" s="185">
        <v>97000</v>
      </c>
      <c r="J37" s="185">
        <v>97000</v>
      </c>
      <c r="K37" s="185">
        <v>97000</v>
      </c>
      <c r="M37" s="141" t="str">
        <f t="shared" si="6"/>
        <v>343</v>
      </c>
      <c r="N37" s="141" t="str">
        <f t="shared" si="7"/>
        <v>34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11</v>
      </c>
      <c r="D38" s="146" t="str">
        <f t="shared" si="3"/>
        <v>Opći prihodi i primici</v>
      </c>
      <c r="E38" s="151">
        <v>3434</v>
      </c>
      <c r="F38" s="146" t="str">
        <f t="shared" si="4"/>
        <v>Ostali nespomenuti financijski rashodi</v>
      </c>
      <c r="G38" s="186" t="s">
        <v>801</v>
      </c>
      <c r="H38" s="146" t="str">
        <f t="shared" si="5"/>
        <v>PROGRAMSKO FINANCIRANJE JAVNIH VISOKIH UČILIŠTA</v>
      </c>
      <c r="I38" s="185">
        <v>95000</v>
      </c>
      <c r="J38" s="185">
        <v>95000</v>
      </c>
      <c r="K38" s="185">
        <v>95000</v>
      </c>
      <c r="M38" s="141" t="str">
        <f t="shared" si="6"/>
        <v>343</v>
      </c>
      <c r="N38" s="141" t="str">
        <f t="shared" si="7"/>
        <v>34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11</v>
      </c>
      <c r="D39" s="146" t="str">
        <f t="shared" si="3"/>
        <v>Opći prihodi i primici</v>
      </c>
      <c r="E39" s="151">
        <v>3721</v>
      </c>
      <c r="F39" s="146" t="str">
        <f t="shared" si="4"/>
        <v>Naknade građanima i kućanstvima u novcu</v>
      </c>
      <c r="G39" s="186" t="s">
        <v>801</v>
      </c>
      <c r="H39" s="146" t="str">
        <f t="shared" si="5"/>
        <v>PROGRAMSKO FINANCIRANJE JAVNIH VISOKIH UČILIŠTA</v>
      </c>
      <c r="I39" s="185">
        <v>780000</v>
      </c>
      <c r="J39" s="185">
        <v>780000</v>
      </c>
      <c r="K39" s="185">
        <v>780000</v>
      </c>
      <c r="M39" s="141" t="str">
        <f t="shared" si="6"/>
        <v>372</v>
      </c>
      <c r="N39" s="141" t="str">
        <f t="shared" si="7"/>
        <v>37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11</v>
      </c>
      <c r="D40" s="146" t="str">
        <f t="shared" si="3"/>
        <v>Opći prihodi i primici</v>
      </c>
      <c r="E40" s="151">
        <v>4123</v>
      </c>
      <c r="F40" s="146" t="str">
        <f t="shared" si="4"/>
        <v>Licence</v>
      </c>
      <c r="G40" s="186" t="s">
        <v>801</v>
      </c>
      <c r="H40" s="146" t="str">
        <f t="shared" si="5"/>
        <v>PROGRAMSKO FINANCIRANJE JAVNIH VISOKIH UČILIŠTA</v>
      </c>
      <c r="I40" s="185">
        <v>120000</v>
      </c>
      <c r="J40" s="185">
        <v>120000</v>
      </c>
      <c r="K40" s="185">
        <v>120000</v>
      </c>
      <c r="M40" s="141" t="str">
        <f t="shared" si="6"/>
        <v>412</v>
      </c>
      <c r="N40" s="141" t="str">
        <f t="shared" si="7"/>
        <v>41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11</v>
      </c>
      <c r="D41" s="146" t="str">
        <f t="shared" si="3"/>
        <v>Opći prihodi i primici</v>
      </c>
      <c r="E41" s="151">
        <v>4221</v>
      </c>
      <c r="F41" s="146" t="str">
        <f t="shared" si="4"/>
        <v>Uredska oprema i namještaj</v>
      </c>
      <c r="G41" s="186" t="s">
        <v>801</v>
      </c>
      <c r="H41" s="146" t="str">
        <f t="shared" si="5"/>
        <v>PROGRAMSKO FINANCIRANJE JAVNIH VISOKIH UČILIŠTA</v>
      </c>
      <c r="I41" s="185">
        <v>850000</v>
      </c>
      <c r="J41" s="185">
        <v>850000</v>
      </c>
      <c r="K41" s="185">
        <v>850000</v>
      </c>
      <c r="M41" s="141" t="str">
        <f t="shared" si="6"/>
        <v>422</v>
      </c>
      <c r="N41" s="141" t="str">
        <f t="shared" si="7"/>
        <v>42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11</v>
      </c>
      <c r="D42" s="146" t="str">
        <f t="shared" si="3"/>
        <v>Opći prihodi i primici</v>
      </c>
      <c r="E42" s="151">
        <v>4223</v>
      </c>
      <c r="F42" s="146" t="str">
        <f t="shared" si="4"/>
        <v>Oprema za održavanje i zaštitu</v>
      </c>
      <c r="G42" s="186" t="s">
        <v>801</v>
      </c>
      <c r="H42" s="146" t="str">
        <f t="shared" si="5"/>
        <v>PROGRAMSKO FINANCIRANJE JAVNIH VISOKIH UČILIŠTA</v>
      </c>
      <c r="I42" s="185">
        <v>195000</v>
      </c>
      <c r="J42" s="185">
        <v>193750</v>
      </c>
      <c r="K42" s="185">
        <v>193750</v>
      </c>
      <c r="M42" s="141" t="str">
        <f t="shared" si="6"/>
        <v>422</v>
      </c>
      <c r="N42" s="141" t="str">
        <f t="shared" si="7"/>
        <v>42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11</v>
      </c>
      <c r="D43" s="146" t="str">
        <f t="shared" si="3"/>
        <v>Opći prihodi i primici</v>
      </c>
      <c r="E43" s="151">
        <v>4227</v>
      </c>
      <c r="F43" s="146" t="str">
        <f t="shared" si="4"/>
        <v>Uređaji, strojevi i oprema za ostale namjene</v>
      </c>
      <c r="G43" s="186" t="s">
        <v>801</v>
      </c>
      <c r="H43" s="146" t="str">
        <f t="shared" si="5"/>
        <v>PROGRAMSKO FINANCIRANJE JAVNIH VISOKIH UČILIŠTA</v>
      </c>
      <c r="I43" s="185">
        <v>155500</v>
      </c>
      <c r="J43" s="185">
        <v>155500</v>
      </c>
      <c r="K43" s="185">
        <v>155500</v>
      </c>
      <c r="M43" s="141" t="str">
        <f t="shared" si="6"/>
        <v>422</v>
      </c>
      <c r="N43" s="141" t="str">
        <f t="shared" si="7"/>
        <v>42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11</v>
      </c>
      <c r="D44" s="146" t="str">
        <f t="shared" si="3"/>
        <v>Opći prihodi i primici</v>
      </c>
      <c r="E44" s="151">
        <v>4241</v>
      </c>
      <c r="F44" s="146" t="str">
        <f t="shared" si="4"/>
        <v>Knjige</v>
      </c>
      <c r="G44" s="186" t="s">
        <v>801</v>
      </c>
      <c r="H44" s="146" t="str">
        <f t="shared" si="5"/>
        <v>PROGRAMSKO FINANCIRANJE JAVNIH VISOKIH UČILIŠTA</v>
      </c>
      <c r="I44" s="185">
        <v>328500</v>
      </c>
      <c r="J44" s="185">
        <v>185000</v>
      </c>
      <c r="K44" s="185">
        <v>185000</v>
      </c>
      <c r="M44" s="141" t="str">
        <f t="shared" si="6"/>
        <v>424</v>
      </c>
      <c r="N44" s="141" t="str">
        <f t="shared" si="7"/>
        <v>42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/>
      </c>
      <c r="B45" s="145" t="str">
        <f>IF(C45="","",VLOOKUP('Opći dio'!$C$3,'Opći dio'!$L$6:$U$136,9,FALSE))</f>
        <v/>
      </c>
      <c r="C45" s="151"/>
      <c r="D45" s="146" t="str">
        <f t="shared" si="3"/>
        <v/>
      </c>
      <c r="E45" s="151"/>
      <c r="F45" s="146" t="str">
        <f t="shared" si="4"/>
        <v/>
      </c>
      <c r="G45" s="186"/>
      <c r="H45" s="146" t="str">
        <f t="shared" si="5"/>
        <v/>
      </c>
      <c r="I45" s="185"/>
      <c r="J45" s="185"/>
      <c r="K45" s="185"/>
      <c r="M45" s="141" t="str">
        <f t="shared" si="6"/>
        <v/>
      </c>
      <c r="N45" s="141" t="str">
        <f t="shared" si="7"/>
        <v/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3111</v>
      </c>
      <c r="F46" s="146" t="str">
        <f t="shared" si="4"/>
        <v>Plaće za redovan rad</v>
      </c>
      <c r="G46" s="186" t="s">
        <v>191</v>
      </c>
      <c r="H46" s="146" t="str">
        <f t="shared" si="5"/>
        <v>REDOVNA DJELATNOST SVEUČILIŠTA U ZADRU (IZ EVIDENCIJSKIH PRIHODA)</v>
      </c>
      <c r="I46" s="282">
        <v>95200</v>
      </c>
      <c r="J46" s="282">
        <v>100000</v>
      </c>
      <c r="K46" s="282">
        <v>120000</v>
      </c>
      <c r="M46" s="141" t="str">
        <f t="shared" si="6"/>
        <v>311</v>
      </c>
      <c r="N46" s="141" t="str">
        <f t="shared" si="7"/>
        <v>31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3113</v>
      </c>
      <c r="F47" s="146" t="str">
        <f t="shared" si="4"/>
        <v>Plaće za prekovremeni rad</v>
      </c>
      <c r="G47" s="186" t="s">
        <v>191</v>
      </c>
      <c r="H47" s="146" t="str">
        <f t="shared" si="5"/>
        <v>REDOVNA DJELATNOST SVEUČILIŠTA U ZADRU (IZ EVIDENCIJSKIH PRIHODA)</v>
      </c>
      <c r="I47" s="185">
        <v>810000</v>
      </c>
      <c r="J47" s="185">
        <v>830000</v>
      </c>
      <c r="K47" s="185">
        <v>850000</v>
      </c>
      <c r="M47" s="141" t="str">
        <f t="shared" si="6"/>
        <v>311</v>
      </c>
      <c r="N47" s="141" t="str">
        <f t="shared" si="7"/>
        <v>31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31</v>
      </c>
      <c r="D48" s="146" t="str">
        <f t="shared" si="3"/>
        <v>Vlastiti prihodi</v>
      </c>
      <c r="E48" s="151">
        <v>3121</v>
      </c>
      <c r="F48" s="146" t="str">
        <f t="shared" si="4"/>
        <v>Ostali rashodi za zaposlene</v>
      </c>
      <c r="G48" s="186" t="s">
        <v>191</v>
      </c>
      <c r="H48" s="146" t="str">
        <f t="shared" si="5"/>
        <v>REDOVNA DJELATNOST SVEUČILIŠTA U ZADRU (IZ EVIDENCIJSKIH PRIHODA)</v>
      </c>
      <c r="I48" s="185">
        <v>10000</v>
      </c>
      <c r="J48" s="185">
        <v>15750</v>
      </c>
      <c r="K48" s="185">
        <v>16500</v>
      </c>
      <c r="M48" s="141" t="str">
        <f t="shared" si="6"/>
        <v>312</v>
      </c>
      <c r="N48" s="141" t="str">
        <f t="shared" si="7"/>
        <v>31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3132</v>
      </c>
      <c r="F49" s="146" t="str">
        <f t="shared" si="4"/>
        <v>Doprinosi za obvezno zdravstveno osiguranje</v>
      </c>
      <c r="G49" s="186" t="s">
        <v>191</v>
      </c>
      <c r="H49" s="146" t="str">
        <f t="shared" si="5"/>
        <v>REDOVNA DJELATNOST SVEUČILIŠTA U ZADRU (IZ EVIDENCIJSKIH PRIHODA)</v>
      </c>
      <c r="I49" s="185">
        <v>150500</v>
      </c>
      <c r="J49" s="185">
        <v>151800</v>
      </c>
      <c r="K49" s="185">
        <v>160050</v>
      </c>
      <c r="M49" s="141" t="str">
        <f t="shared" si="6"/>
        <v>313</v>
      </c>
      <c r="N49" s="141" t="str">
        <f t="shared" si="7"/>
        <v>31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31</v>
      </c>
      <c r="D50" s="146" t="str">
        <f t="shared" si="3"/>
        <v>Vlastiti prihodi</v>
      </c>
      <c r="E50" s="151">
        <v>3211</v>
      </c>
      <c r="F50" s="146" t="str">
        <f t="shared" si="4"/>
        <v>Službena putovanja</v>
      </c>
      <c r="G50" s="186" t="s">
        <v>191</v>
      </c>
      <c r="H50" s="146" t="str">
        <f t="shared" si="5"/>
        <v>REDOVNA DJELATNOST SVEUČILIŠTA U ZADRU (IZ EVIDENCIJSKIH PRIHODA)</v>
      </c>
      <c r="I50" s="185">
        <v>346000</v>
      </c>
      <c r="J50" s="185">
        <v>583300</v>
      </c>
      <c r="K50" s="185">
        <v>720600</v>
      </c>
      <c r="M50" s="141" t="str">
        <f t="shared" si="6"/>
        <v>321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3212</v>
      </c>
      <c r="F51" s="146" t="str">
        <f t="shared" si="4"/>
        <v>Naknade za prijevoz, za rad na terenu i odvojeni život</v>
      </c>
      <c r="G51" s="186" t="s">
        <v>191</v>
      </c>
      <c r="H51" s="146" t="str">
        <f t="shared" si="5"/>
        <v>REDOVNA DJELATNOST SVEUČILIŠTA U ZADRU (IZ EVIDENCIJSKIH PRIHODA)</v>
      </c>
      <c r="I51" s="185">
        <v>35000</v>
      </c>
      <c r="J51" s="185">
        <v>35000</v>
      </c>
      <c r="K51" s="185">
        <v>35000</v>
      </c>
      <c r="M51" s="141" t="str">
        <f t="shared" si="6"/>
        <v>321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3213</v>
      </c>
      <c r="F52" s="146" t="str">
        <f t="shared" si="4"/>
        <v>Stručno usavršavanje zaposlenika</v>
      </c>
      <c r="G52" s="186" t="s">
        <v>191</v>
      </c>
      <c r="H52" s="146" t="str">
        <f t="shared" si="5"/>
        <v>REDOVNA DJELATNOST SVEUČILIŠTA U ZADRU (IZ EVIDENCIJSKIH PRIHODA)</v>
      </c>
      <c r="I52" s="185">
        <v>40500</v>
      </c>
      <c r="J52" s="185">
        <v>42525</v>
      </c>
      <c r="K52" s="185">
        <v>44550</v>
      </c>
      <c r="M52" s="141" t="str">
        <f t="shared" si="6"/>
        <v>321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3214</v>
      </c>
      <c r="F53" s="146" t="str">
        <f t="shared" si="4"/>
        <v>Ostale naknade troškova zaposlenima</v>
      </c>
      <c r="G53" s="186" t="s">
        <v>191</v>
      </c>
      <c r="H53" s="146" t="str">
        <f t="shared" si="5"/>
        <v>REDOVNA DJELATNOST SVEUČILIŠTA U ZADRU (IZ EVIDENCIJSKIH PRIHODA)</v>
      </c>
      <c r="I53" s="185">
        <v>10000</v>
      </c>
      <c r="J53" s="185">
        <v>10000</v>
      </c>
      <c r="K53" s="185">
        <v>10000</v>
      </c>
      <c r="M53" s="141" t="str">
        <f t="shared" si="6"/>
        <v>321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31</v>
      </c>
      <c r="D54" s="146" t="str">
        <f t="shared" si="3"/>
        <v>Vlastiti prihodi</v>
      </c>
      <c r="E54" s="151">
        <v>3221</v>
      </c>
      <c r="F54" s="146" t="str">
        <f t="shared" si="4"/>
        <v>Uredski materijal i ostali materijalni rashodi</v>
      </c>
      <c r="G54" s="186" t="s">
        <v>191</v>
      </c>
      <c r="H54" s="146" t="str">
        <f t="shared" si="5"/>
        <v>REDOVNA DJELATNOST SVEUČILIŠTA U ZADRU (IZ EVIDENCIJSKIH PRIHODA)</v>
      </c>
      <c r="I54" s="185">
        <v>223000</v>
      </c>
      <c r="J54" s="185">
        <v>234150</v>
      </c>
      <c r="K54" s="185">
        <v>245300</v>
      </c>
      <c r="M54" s="141" t="str">
        <f t="shared" si="6"/>
        <v>322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31</v>
      </c>
      <c r="D55" s="146" t="str">
        <f t="shared" si="3"/>
        <v>Vlastiti prihodi</v>
      </c>
      <c r="E55" s="151">
        <v>3222</v>
      </c>
      <c r="F55" s="146" t="str">
        <f t="shared" si="4"/>
        <v>Materijal i sirovine</v>
      </c>
      <c r="G55" s="186" t="s">
        <v>191</v>
      </c>
      <c r="H55" s="146" t="str">
        <f t="shared" si="5"/>
        <v>REDOVNA DJELATNOST SVEUČILIŠTA U ZADRU (IZ EVIDENCIJSKIH PRIHODA)</v>
      </c>
      <c r="I55" s="185">
        <v>173138</v>
      </c>
      <c r="J55" s="185">
        <v>181790</v>
      </c>
      <c r="K55" s="185">
        <v>190452</v>
      </c>
      <c r="M55" s="141" t="str">
        <f t="shared" si="6"/>
        <v>322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31</v>
      </c>
      <c r="D56" s="146" t="str">
        <f t="shared" si="3"/>
        <v>Vlastiti prihodi</v>
      </c>
      <c r="E56" s="151">
        <v>3223</v>
      </c>
      <c r="F56" s="146" t="str">
        <f t="shared" si="4"/>
        <v>Energija</v>
      </c>
      <c r="G56" s="186" t="s">
        <v>191</v>
      </c>
      <c r="H56" s="146" t="str">
        <f t="shared" si="5"/>
        <v>REDOVNA DJELATNOST SVEUČILIŠTA U ZADRU (IZ EVIDENCIJSKIH PRIHODA)</v>
      </c>
      <c r="I56" s="185">
        <v>670000</v>
      </c>
      <c r="J56" s="185">
        <v>930000</v>
      </c>
      <c r="K56" s="185">
        <v>1157000</v>
      </c>
      <c r="M56" s="141" t="str">
        <f t="shared" si="6"/>
        <v>322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31</v>
      </c>
      <c r="D57" s="146" t="str">
        <f t="shared" si="3"/>
        <v>Vlastiti prihodi</v>
      </c>
      <c r="E57" s="151">
        <v>3224</v>
      </c>
      <c r="F57" s="146" t="str">
        <f t="shared" si="4"/>
        <v>Materijal i dijelovi za tekuće i investicijsko održavanje</v>
      </c>
      <c r="G57" s="186" t="s">
        <v>191</v>
      </c>
      <c r="H57" s="146" t="str">
        <f t="shared" si="5"/>
        <v>REDOVNA DJELATNOST SVEUČILIŠTA U ZADRU (IZ EVIDENCIJSKIH PRIHODA)</v>
      </c>
      <c r="I57" s="185">
        <v>25000</v>
      </c>
      <c r="J57" s="185">
        <v>26250</v>
      </c>
      <c r="K57" s="185">
        <v>27500</v>
      </c>
      <c r="M57" s="141" t="str">
        <f t="shared" si="6"/>
        <v>322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31</v>
      </c>
      <c r="D58" s="146" t="str">
        <f t="shared" si="3"/>
        <v>Vlastiti prihodi</v>
      </c>
      <c r="E58" s="151">
        <v>3225</v>
      </c>
      <c r="F58" s="146" t="str">
        <f t="shared" si="4"/>
        <v>Sitni inventar i auto gume</v>
      </c>
      <c r="G58" s="186" t="s">
        <v>191</v>
      </c>
      <c r="H58" s="146" t="str">
        <f t="shared" si="5"/>
        <v>REDOVNA DJELATNOST SVEUČILIŠTA U ZADRU (IZ EVIDENCIJSKIH PRIHODA)</v>
      </c>
      <c r="I58" s="185">
        <v>5000</v>
      </c>
      <c r="J58" s="185">
        <v>5000</v>
      </c>
      <c r="K58" s="185">
        <v>5000</v>
      </c>
      <c r="M58" s="141" t="str">
        <f t="shared" si="6"/>
        <v>322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31</v>
      </c>
      <c r="D59" s="146" t="str">
        <f t="shared" si="3"/>
        <v>Vlastiti prihodi</v>
      </c>
      <c r="E59" s="151">
        <v>3227</v>
      </c>
      <c r="F59" s="146" t="str">
        <f t="shared" si="4"/>
        <v>Službena, radna i zaštitna odjeća i obuća</v>
      </c>
      <c r="G59" s="186" t="s">
        <v>191</v>
      </c>
      <c r="H59" s="146" t="str">
        <f t="shared" si="5"/>
        <v>REDOVNA DJELATNOST SVEUČILIŠTA U ZADRU (IZ EVIDENCIJSKIH PRIHODA)</v>
      </c>
      <c r="I59" s="185">
        <v>5000</v>
      </c>
      <c r="J59" s="185">
        <v>5150</v>
      </c>
      <c r="K59" s="185">
        <v>5300</v>
      </c>
      <c r="M59" s="141" t="str">
        <f t="shared" si="6"/>
        <v>322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31</v>
      </c>
      <c r="D60" s="146" t="str">
        <f t="shared" si="3"/>
        <v>Vlastiti prihodi</v>
      </c>
      <c r="E60" s="151">
        <v>3231</v>
      </c>
      <c r="F60" s="146" t="str">
        <f t="shared" si="4"/>
        <v>Usluge telefona, pošte i prijevoza</v>
      </c>
      <c r="G60" s="186" t="s">
        <v>191</v>
      </c>
      <c r="H60" s="146" t="str">
        <f t="shared" si="5"/>
        <v>REDOVNA DJELATNOST SVEUČILIŠTA U ZADRU (IZ EVIDENCIJSKIH PRIHODA)</v>
      </c>
      <c r="I60" s="185">
        <v>46900</v>
      </c>
      <c r="J60" s="185">
        <v>49231</v>
      </c>
      <c r="K60" s="185">
        <v>51576</v>
      </c>
      <c r="M60" s="141" t="str">
        <f t="shared" si="6"/>
        <v>323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31</v>
      </c>
      <c r="D61" s="146" t="str">
        <f t="shared" si="3"/>
        <v>Vlastiti prihodi</v>
      </c>
      <c r="E61" s="151">
        <v>3232</v>
      </c>
      <c r="F61" s="146" t="str">
        <f t="shared" si="4"/>
        <v>Usluge tekućeg i investicijskog održavanja</v>
      </c>
      <c r="G61" s="186" t="s">
        <v>191</v>
      </c>
      <c r="H61" s="146" t="str">
        <f t="shared" si="5"/>
        <v>REDOVNA DJELATNOST SVEUČILIŠTA U ZADRU (IZ EVIDENCIJSKIH PRIHODA)</v>
      </c>
      <c r="I61" s="185">
        <v>190556</v>
      </c>
      <c r="J61" s="185">
        <v>195084</v>
      </c>
      <c r="K61" s="185">
        <v>199612</v>
      </c>
      <c r="M61" s="141" t="str">
        <f t="shared" si="6"/>
        <v>323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31</v>
      </c>
      <c r="D62" s="146" t="str">
        <f t="shared" si="3"/>
        <v>Vlastiti prihodi</v>
      </c>
      <c r="E62" s="151">
        <v>3233</v>
      </c>
      <c r="F62" s="146" t="str">
        <f t="shared" si="4"/>
        <v>Usluge promidžbe i informiranja</v>
      </c>
      <c r="G62" s="186" t="s">
        <v>191</v>
      </c>
      <c r="H62" s="146" t="str">
        <f t="shared" si="5"/>
        <v>REDOVNA DJELATNOST SVEUČILIŠTA U ZADRU (IZ EVIDENCIJSKIH PRIHODA)</v>
      </c>
      <c r="I62" s="185">
        <v>37500</v>
      </c>
      <c r="J62" s="185">
        <v>37870</v>
      </c>
      <c r="K62" s="185">
        <v>28250</v>
      </c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31</v>
      </c>
      <c r="D63" s="146" t="str">
        <f t="shared" si="3"/>
        <v>Vlastiti prihodi</v>
      </c>
      <c r="E63" s="151">
        <v>3234</v>
      </c>
      <c r="F63" s="146" t="str">
        <f t="shared" si="4"/>
        <v>Komunalne usluge</v>
      </c>
      <c r="G63" s="186" t="s">
        <v>191</v>
      </c>
      <c r="H63" s="146" t="str">
        <f t="shared" si="5"/>
        <v>REDOVNA DJELATNOST SVEUČILIŠTA U ZADRU (IZ EVIDENCIJSKIH PRIHODA)</v>
      </c>
      <c r="I63" s="185">
        <v>213095</v>
      </c>
      <c r="J63" s="185">
        <v>423750</v>
      </c>
      <c r="K63" s="185">
        <v>434405</v>
      </c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31</v>
      </c>
      <c r="D64" s="146" t="str">
        <f t="shared" si="3"/>
        <v>Vlastiti prihodi</v>
      </c>
      <c r="E64" s="151">
        <v>3235</v>
      </c>
      <c r="F64" s="146" t="str">
        <f t="shared" si="4"/>
        <v>Zakupnine i najamnine</v>
      </c>
      <c r="G64" s="186" t="s">
        <v>191</v>
      </c>
      <c r="H64" s="146" t="str">
        <f t="shared" si="5"/>
        <v>REDOVNA DJELATNOST SVEUČILIŠTA U ZADRU (IZ EVIDENCIJSKIH PRIHODA)</v>
      </c>
      <c r="I64" s="185">
        <v>80000</v>
      </c>
      <c r="J64" s="185">
        <v>84000</v>
      </c>
      <c r="K64" s="185">
        <v>88000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31</v>
      </c>
      <c r="D65" s="146" t="str">
        <f t="shared" si="3"/>
        <v>Vlastiti prihodi</v>
      </c>
      <c r="E65" s="151">
        <v>3236</v>
      </c>
      <c r="F65" s="146" t="str">
        <f t="shared" si="4"/>
        <v>Zdravstvene i veterinarske usluge</v>
      </c>
      <c r="G65" s="186" t="s">
        <v>191</v>
      </c>
      <c r="H65" s="146" t="str">
        <f t="shared" si="5"/>
        <v>REDOVNA DJELATNOST SVEUČILIŠTA U ZADRU (IZ EVIDENCIJSKIH PRIHODA)</v>
      </c>
      <c r="I65" s="185">
        <v>20000</v>
      </c>
      <c r="J65" s="185">
        <v>21000</v>
      </c>
      <c r="K65" s="185">
        <v>22000</v>
      </c>
      <c r="M65" s="141" t="str">
        <f t="shared" si="6"/>
        <v>323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31</v>
      </c>
      <c r="D66" s="146" t="str">
        <f t="shared" si="3"/>
        <v>Vlastiti prihodi</v>
      </c>
      <c r="E66" s="151">
        <v>3237</v>
      </c>
      <c r="F66" s="146" t="str">
        <f t="shared" si="4"/>
        <v>Intelektualne i osobne usluge</v>
      </c>
      <c r="G66" s="186" t="s">
        <v>191</v>
      </c>
      <c r="H66" s="146" t="str">
        <f t="shared" si="5"/>
        <v>REDOVNA DJELATNOST SVEUČILIŠTA U ZADRU (IZ EVIDENCIJSKIH PRIHODA)</v>
      </c>
      <c r="I66" s="185">
        <v>559120</v>
      </c>
      <c r="J66" s="185">
        <v>587075</v>
      </c>
      <c r="K66" s="185">
        <v>615031</v>
      </c>
      <c r="M66" s="141" t="str">
        <f t="shared" si="6"/>
        <v>323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31</v>
      </c>
      <c r="D67" s="146" t="str">
        <f t="shared" si="3"/>
        <v>Vlastiti prihodi</v>
      </c>
      <c r="E67" s="151">
        <v>3238</v>
      </c>
      <c r="F67" s="146" t="str">
        <f t="shared" si="4"/>
        <v>Računalne usluge</v>
      </c>
      <c r="G67" s="186" t="s">
        <v>191</v>
      </c>
      <c r="H67" s="146" t="str">
        <f t="shared" si="5"/>
        <v>REDOVNA DJELATNOST SVEUČILIŠTA U ZADRU (IZ EVIDENCIJSKIH PRIHODA)</v>
      </c>
      <c r="I67" s="185">
        <v>227505</v>
      </c>
      <c r="J67" s="185">
        <v>238880</v>
      </c>
      <c r="K67" s="185">
        <v>250254</v>
      </c>
      <c r="M67" s="141" t="str">
        <f t="shared" si="6"/>
        <v>323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31</v>
      </c>
      <c r="D68" s="146" t="str">
        <f t="shared" ref="D68:D131" si="12">IFERROR(VLOOKUP(C68,$O$6:$P$23,2,FALSE),"")</f>
        <v>Vlastiti prihodi</v>
      </c>
      <c r="E68" s="151">
        <v>3239</v>
      </c>
      <c r="F68" s="146" t="str">
        <f t="shared" ref="F68:F131" si="13">IFERROR(VLOOKUP(E68,$R$5:$T$129,2,FALSE),"")</f>
        <v>Ostale usluge</v>
      </c>
      <c r="G68" s="186" t="s">
        <v>191</v>
      </c>
      <c r="H68" s="146" t="str">
        <f t="shared" ref="H68:H131" si="14">IFERROR(VLOOKUP(G68,$X$6:$Y$200,2,FALSE),"")</f>
        <v>REDOVNA DJELATNOST SVEUČILIŠTA U ZADRU (IZ EVIDENCIJSKIH PRIHODA)</v>
      </c>
      <c r="I68" s="185">
        <v>158050</v>
      </c>
      <c r="J68" s="185">
        <v>165950</v>
      </c>
      <c r="K68" s="185">
        <v>173855</v>
      </c>
      <c r="M68" s="141" t="str">
        <f t="shared" ref="M68:M131" si="15">LEFT(E68,3)</f>
        <v>323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31</v>
      </c>
      <c r="D69" s="146" t="str">
        <f t="shared" si="12"/>
        <v>Vlastiti prihodi</v>
      </c>
      <c r="E69" s="151">
        <v>3241</v>
      </c>
      <c r="F69" s="146" t="str">
        <f t="shared" si="13"/>
        <v>Naknade troškova osobama izvan radnog odnosa</v>
      </c>
      <c r="G69" s="186" t="s">
        <v>191</v>
      </c>
      <c r="H69" s="146" t="str">
        <f t="shared" si="14"/>
        <v>REDOVNA DJELATNOST SVEUČILIŠTA U ZADRU (IZ EVIDENCIJSKIH PRIHODA)</v>
      </c>
      <c r="I69" s="185">
        <v>181400</v>
      </c>
      <c r="J69" s="185">
        <v>300470</v>
      </c>
      <c r="K69" s="185">
        <v>419540</v>
      </c>
      <c r="M69" s="141" t="str">
        <f t="shared" si="15"/>
        <v>324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31</v>
      </c>
      <c r="D70" s="146" t="str">
        <f t="shared" si="12"/>
        <v>Vlastiti prihodi</v>
      </c>
      <c r="E70" s="151">
        <v>3292</v>
      </c>
      <c r="F70" s="146" t="str">
        <f t="shared" si="13"/>
        <v>Premije osiguranja</v>
      </c>
      <c r="G70" s="186" t="s">
        <v>191</v>
      </c>
      <c r="H70" s="146" t="str">
        <f t="shared" si="14"/>
        <v>REDOVNA DJELATNOST SVEUČILIŠTA U ZADRU (IZ EVIDENCIJSKIH PRIHODA)</v>
      </c>
      <c r="I70" s="185">
        <v>30000</v>
      </c>
      <c r="J70" s="185">
        <v>31500</v>
      </c>
      <c r="K70" s="185">
        <v>33000</v>
      </c>
      <c r="M70" s="141" t="str">
        <f t="shared" si="15"/>
        <v>329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31</v>
      </c>
      <c r="D71" s="146" t="str">
        <f t="shared" si="12"/>
        <v>Vlastiti prihodi</v>
      </c>
      <c r="E71" s="151">
        <v>3293</v>
      </c>
      <c r="F71" s="146" t="str">
        <f t="shared" si="13"/>
        <v>Reprezentacija</v>
      </c>
      <c r="G71" s="186" t="s">
        <v>191</v>
      </c>
      <c r="H71" s="146" t="str">
        <f t="shared" si="14"/>
        <v>REDOVNA DJELATNOST SVEUČILIŠTA U ZADRU (IZ EVIDENCIJSKIH PRIHODA)</v>
      </c>
      <c r="I71" s="185">
        <v>150500</v>
      </c>
      <c r="J71" s="185">
        <v>258030</v>
      </c>
      <c r="K71" s="185">
        <v>255050</v>
      </c>
      <c r="M71" s="141" t="str">
        <f t="shared" si="15"/>
        <v>329</v>
      </c>
      <c r="N71" s="141" t="str">
        <f t="shared" si="16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31</v>
      </c>
      <c r="D72" s="146" t="str">
        <f t="shared" si="12"/>
        <v>Vlastiti prihodi</v>
      </c>
      <c r="E72" s="151">
        <v>3295</v>
      </c>
      <c r="F72" s="146" t="str">
        <f t="shared" si="13"/>
        <v>Pristojbe i naknade</v>
      </c>
      <c r="G72" s="186" t="s">
        <v>191</v>
      </c>
      <c r="H72" s="146" t="str">
        <f t="shared" si="14"/>
        <v>REDOVNA DJELATNOST SVEUČILIŠTA U ZADRU (IZ EVIDENCIJSKIH PRIHODA)</v>
      </c>
      <c r="I72" s="185">
        <v>5420</v>
      </c>
      <c r="J72" s="185">
        <v>5690</v>
      </c>
      <c r="K72" s="185">
        <v>5962</v>
      </c>
      <c r="M72" s="141" t="str">
        <f t="shared" si="15"/>
        <v>329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31</v>
      </c>
      <c r="D73" s="146" t="str">
        <f t="shared" si="12"/>
        <v>Vlastiti prihodi</v>
      </c>
      <c r="E73" s="151">
        <v>3299</v>
      </c>
      <c r="F73" s="146" t="str">
        <f t="shared" si="13"/>
        <v>Ostali nespomenuti rashodi poslovanja</v>
      </c>
      <c r="G73" s="186" t="s">
        <v>191</v>
      </c>
      <c r="H73" s="146" t="str">
        <f t="shared" si="14"/>
        <v>REDOVNA DJELATNOST SVEUČILIŠTA U ZADRU (IZ EVIDENCIJSKIH PRIHODA)</v>
      </c>
      <c r="I73" s="185">
        <v>10000</v>
      </c>
      <c r="J73" s="185">
        <v>10500</v>
      </c>
      <c r="K73" s="185">
        <v>11000</v>
      </c>
      <c r="M73" s="141" t="str">
        <f t="shared" si="15"/>
        <v>329</v>
      </c>
      <c r="N73" s="141" t="str">
        <f t="shared" si="16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31</v>
      </c>
      <c r="D74" s="146" t="str">
        <f t="shared" si="12"/>
        <v>Vlastiti prihodi</v>
      </c>
      <c r="E74" s="151">
        <v>3431</v>
      </c>
      <c r="F74" s="146" t="str">
        <f t="shared" si="13"/>
        <v>Bankarske usluge i usluge platnog prometa</v>
      </c>
      <c r="G74" s="186" t="s">
        <v>191</v>
      </c>
      <c r="H74" s="146" t="str">
        <f t="shared" si="14"/>
        <v>REDOVNA DJELATNOST SVEUČILIŠTA U ZADRU (IZ EVIDENCIJSKIH PRIHODA)</v>
      </c>
      <c r="I74" s="185">
        <v>22000</v>
      </c>
      <c r="J74" s="185">
        <v>23100</v>
      </c>
      <c r="K74" s="185">
        <v>24200</v>
      </c>
      <c r="M74" s="141" t="str">
        <f t="shared" si="15"/>
        <v>343</v>
      </c>
      <c r="N74" s="141" t="str">
        <f t="shared" si="16"/>
        <v>34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31</v>
      </c>
      <c r="D75" s="146" t="str">
        <f t="shared" si="12"/>
        <v>Vlastiti prihodi</v>
      </c>
      <c r="E75" s="151">
        <v>3434</v>
      </c>
      <c r="F75" s="146" t="str">
        <f t="shared" si="13"/>
        <v>Ostali nespomenuti financijski rashodi</v>
      </c>
      <c r="G75" s="186" t="s">
        <v>191</v>
      </c>
      <c r="H75" s="146" t="str">
        <f t="shared" si="14"/>
        <v>REDOVNA DJELATNOST SVEUČILIŠTA U ZADRU (IZ EVIDENCIJSKIH PRIHODA)</v>
      </c>
      <c r="I75" s="185">
        <v>8000</v>
      </c>
      <c r="J75" s="185">
        <v>8400</v>
      </c>
      <c r="K75" s="185">
        <v>8800</v>
      </c>
      <c r="M75" s="141" t="str">
        <f t="shared" si="15"/>
        <v>343</v>
      </c>
      <c r="N75" s="141" t="str">
        <f t="shared" si="16"/>
        <v>34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31</v>
      </c>
      <c r="D76" s="146" t="str">
        <f t="shared" si="12"/>
        <v>Vlastiti prihodi</v>
      </c>
      <c r="E76" s="151">
        <v>3811</v>
      </c>
      <c r="F76" s="146" t="str">
        <f t="shared" si="13"/>
        <v>Tekuće donacije u novcu</v>
      </c>
      <c r="G76" s="186" t="s">
        <v>191</v>
      </c>
      <c r="H76" s="146" t="str">
        <f t="shared" si="14"/>
        <v>REDOVNA DJELATNOST SVEUČILIŠTA U ZADRU (IZ EVIDENCIJSKIH PRIHODA)</v>
      </c>
      <c r="I76" s="185">
        <v>50000</v>
      </c>
      <c r="J76" s="185">
        <v>52500</v>
      </c>
      <c r="K76" s="185">
        <v>55000</v>
      </c>
      <c r="M76" s="141" t="str">
        <f t="shared" si="15"/>
        <v>381</v>
      </c>
      <c r="N76" s="141" t="str">
        <f t="shared" si="16"/>
        <v>38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31</v>
      </c>
      <c r="D77" s="146" t="str">
        <f t="shared" si="12"/>
        <v>Vlastiti prihodi</v>
      </c>
      <c r="E77" s="151">
        <v>4212</v>
      </c>
      <c r="F77" s="146" t="str">
        <f t="shared" si="13"/>
        <v>Poslovni objekti</v>
      </c>
      <c r="G77" s="186" t="s">
        <v>191</v>
      </c>
      <c r="H77" s="146" t="str">
        <f t="shared" si="14"/>
        <v>REDOVNA DJELATNOST SVEUČILIŠTA U ZADRU (IZ EVIDENCIJSKIH PRIHODA)</v>
      </c>
      <c r="I77" s="185">
        <v>6450000</v>
      </c>
      <c r="J77" s="185">
        <v>8562500</v>
      </c>
      <c r="K77" s="185">
        <v>1675000</v>
      </c>
      <c r="M77" s="141" t="str">
        <f t="shared" si="15"/>
        <v>421</v>
      </c>
      <c r="N77" s="141" t="str">
        <f t="shared" si="16"/>
        <v>42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31</v>
      </c>
      <c r="D78" s="146" t="str">
        <f t="shared" si="12"/>
        <v>Vlastiti prihodi</v>
      </c>
      <c r="E78" s="151">
        <v>4221</v>
      </c>
      <c r="F78" s="146" t="str">
        <f t="shared" si="13"/>
        <v>Uredska oprema i namještaj</v>
      </c>
      <c r="G78" s="186" t="s">
        <v>191</v>
      </c>
      <c r="H78" s="146" t="str">
        <f t="shared" si="14"/>
        <v>REDOVNA DJELATNOST SVEUČILIŠTA U ZADRU (IZ EVIDENCIJSKIH PRIHODA)</v>
      </c>
      <c r="I78" s="185">
        <v>226880</v>
      </c>
      <c r="J78" s="185">
        <v>1052500</v>
      </c>
      <c r="K78" s="185">
        <v>3055000</v>
      </c>
      <c r="M78" s="141" t="str">
        <f t="shared" si="15"/>
        <v>422</v>
      </c>
      <c r="N78" s="141" t="str">
        <f t="shared" si="16"/>
        <v>42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31</v>
      </c>
      <c r="D79" s="146" t="str">
        <f t="shared" si="12"/>
        <v>Vlastiti prihodi</v>
      </c>
      <c r="E79" s="151">
        <v>4223</v>
      </c>
      <c r="F79" s="146" t="str">
        <f t="shared" si="13"/>
        <v>Oprema za održavanje i zaštitu</v>
      </c>
      <c r="G79" s="186" t="s">
        <v>191</v>
      </c>
      <c r="H79" s="146" t="str">
        <f t="shared" si="14"/>
        <v>REDOVNA DJELATNOST SVEUČILIŠTA U ZADRU (IZ EVIDENCIJSKIH PRIHODA)</v>
      </c>
      <c r="I79" s="185">
        <v>6000</v>
      </c>
      <c r="J79" s="185">
        <v>6300</v>
      </c>
      <c r="K79" s="185">
        <v>6600</v>
      </c>
      <c r="M79" s="141" t="str">
        <f t="shared" si="15"/>
        <v>422</v>
      </c>
      <c r="N79" s="141" t="str">
        <f t="shared" si="16"/>
        <v>42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31</v>
      </c>
      <c r="D80" s="146" t="str">
        <f t="shared" si="12"/>
        <v>Vlastiti prihodi</v>
      </c>
      <c r="E80" s="151">
        <v>4226</v>
      </c>
      <c r="F80" s="146" t="str">
        <f t="shared" si="13"/>
        <v>Sportska i glazbena oprema</v>
      </c>
      <c r="G80" s="186" t="s">
        <v>191</v>
      </c>
      <c r="H80" s="146" t="str">
        <f t="shared" si="14"/>
        <v>REDOVNA DJELATNOST SVEUČILIŠTA U ZADRU (IZ EVIDENCIJSKIH PRIHODA)</v>
      </c>
      <c r="I80" s="185">
        <v>15000</v>
      </c>
      <c r="J80" s="185">
        <v>15000</v>
      </c>
      <c r="K80" s="185">
        <v>15000</v>
      </c>
      <c r="M80" s="141" t="str">
        <f t="shared" si="15"/>
        <v>422</v>
      </c>
      <c r="N80" s="141" t="str">
        <f t="shared" si="16"/>
        <v>42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31</v>
      </c>
      <c r="D81" s="146" t="str">
        <f t="shared" si="12"/>
        <v>Vlastiti prihodi</v>
      </c>
      <c r="E81" s="151">
        <v>4227</v>
      </c>
      <c r="F81" s="146" t="str">
        <f t="shared" si="13"/>
        <v>Uređaji, strojevi i oprema za ostale namjene</v>
      </c>
      <c r="G81" s="186" t="s">
        <v>191</v>
      </c>
      <c r="H81" s="146" t="str">
        <f t="shared" si="14"/>
        <v>REDOVNA DJELATNOST SVEUČILIŠTA U ZADRU (IZ EVIDENCIJSKIH PRIHODA)</v>
      </c>
      <c r="I81" s="185">
        <v>30000</v>
      </c>
      <c r="J81" s="185">
        <v>31500</v>
      </c>
      <c r="K81" s="185">
        <v>33000</v>
      </c>
      <c r="M81" s="141" t="str">
        <f t="shared" si="15"/>
        <v>422</v>
      </c>
      <c r="N81" s="141" t="str">
        <f t="shared" si="16"/>
        <v>42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31</v>
      </c>
      <c r="D82" s="146" t="str">
        <f t="shared" si="12"/>
        <v>Vlastiti prihodi</v>
      </c>
      <c r="E82" s="151">
        <v>4241</v>
      </c>
      <c r="F82" s="146" t="str">
        <f t="shared" si="13"/>
        <v>Knjige</v>
      </c>
      <c r="G82" s="186" t="s">
        <v>191</v>
      </c>
      <c r="H82" s="146" t="str">
        <f t="shared" si="14"/>
        <v>REDOVNA DJELATNOST SVEUČILIŠTA U ZADRU (IZ EVIDENCIJSKIH PRIHODA)</v>
      </c>
      <c r="I82" s="185">
        <v>10000</v>
      </c>
      <c r="J82" s="185">
        <v>10000</v>
      </c>
      <c r="K82" s="185">
        <v>10000</v>
      </c>
      <c r="M82" s="141" t="str">
        <f t="shared" si="15"/>
        <v>424</v>
      </c>
      <c r="N82" s="141" t="str">
        <f t="shared" si="16"/>
        <v>42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31</v>
      </c>
      <c r="D83" s="146" t="str">
        <f t="shared" si="12"/>
        <v>Vlastiti prihodi</v>
      </c>
      <c r="E83" s="151">
        <v>4262</v>
      </c>
      <c r="F83" s="146" t="str">
        <f t="shared" si="13"/>
        <v>Ulaganja u računalne programe</v>
      </c>
      <c r="G83" s="186" t="s">
        <v>191</v>
      </c>
      <c r="H83" s="146" t="str">
        <f t="shared" si="14"/>
        <v>REDOVNA DJELATNOST SVEUČILIŠTA U ZADRU (IZ EVIDENCIJSKIH PRIHODA)</v>
      </c>
      <c r="I83" s="185">
        <v>10206</v>
      </c>
      <c r="J83" s="185">
        <v>105000</v>
      </c>
      <c r="K83" s="185">
        <v>110000</v>
      </c>
      <c r="M83" s="141" t="str">
        <f t="shared" si="15"/>
        <v>426</v>
      </c>
      <c r="N83" s="141" t="str">
        <f t="shared" si="16"/>
        <v>42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2"/>
        <v>Ostali prihodi za posebne namjene</v>
      </c>
      <c r="E86" s="151">
        <v>3111</v>
      </c>
      <c r="F86" s="146" t="str">
        <f t="shared" si="13"/>
        <v>Plaće za redovan rad</v>
      </c>
      <c r="G86" s="186" t="s">
        <v>191</v>
      </c>
      <c r="H86" s="146" t="str">
        <f t="shared" si="14"/>
        <v>REDOVNA DJELATNOST SVEUČILIŠTA U ZADRU (IZ EVIDENCIJSKIH PRIHODA)</v>
      </c>
      <c r="I86" s="185">
        <v>2610000</v>
      </c>
      <c r="J86" s="185">
        <v>2650000</v>
      </c>
      <c r="K86" s="185">
        <v>2750000</v>
      </c>
      <c r="M86" s="141" t="str">
        <f t="shared" si="15"/>
        <v>311</v>
      </c>
      <c r="N86" s="141" t="str">
        <f t="shared" si="16"/>
        <v>31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2"/>
        <v>Ostali prihodi za posebne namjene</v>
      </c>
      <c r="E87" s="151">
        <v>3112</v>
      </c>
      <c r="F87" s="146" t="str">
        <f t="shared" si="13"/>
        <v>Plaće u naravi</v>
      </c>
      <c r="G87" s="186" t="s">
        <v>191</v>
      </c>
      <c r="H87" s="146" t="str">
        <f t="shared" si="14"/>
        <v>REDOVNA DJELATNOST SVEUČILIŠTA U ZADRU (IZ EVIDENCIJSKIH PRIHODA)</v>
      </c>
      <c r="I87" s="185">
        <v>10000</v>
      </c>
      <c r="J87" s="185">
        <v>10000</v>
      </c>
      <c r="K87" s="185">
        <v>10000</v>
      </c>
      <c r="M87" s="141" t="str">
        <f t="shared" si="15"/>
        <v>311</v>
      </c>
      <c r="N87" s="141" t="str">
        <f t="shared" si="16"/>
        <v>31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43</v>
      </c>
      <c r="D88" s="146" t="str">
        <f t="shared" si="12"/>
        <v>Ostali prihodi za posebne namjene</v>
      </c>
      <c r="E88" s="151">
        <v>3113</v>
      </c>
      <c r="F88" s="146" t="str">
        <f t="shared" si="13"/>
        <v>Plaće za prekovremeni rad</v>
      </c>
      <c r="G88" s="186" t="s">
        <v>191</v>
      </c>
      <c r="H88" s="146" t="str">
        <f t="shared" si="14"/>
        <v>REDOVNA DJELATNOST SVEUČILIŠTA U ZADRU (IZ EVIDENCIJSKIH PRIHODA)</v>
      </c>
      <c r="I88" s="185">
        <v>2850800</v>
      </c>
      <c r="J88" s="185">
        <v>2950000</v>
      </c>
      <c r="K88" s="185">
        <v>3000000</v>
      </c>
      <c r="M88" s="141" t="str">
        <f t="shared" si="15"/>
        <v>311</v>
      </c>
      <c r="N88" s="141" t="str">
        <f t="shared" si="16"/>
        <v>31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43</v>
      </c>
      <c r="D89" s="146" t="str">
        <f t="shared" si="12"/>
        <v>Ostali prihodi za posebne namjene</v>
      </c>
      <c r="E89" s="151">
        <v>3121</v>
      </c>
      <c r="F89" s="146" t="str">
        <f t="shared" si="13"/>
        <v>Ostali rashodi za zaposlene</v>
      </c>
      <c r="G89" s="186" t="s">
        <v>191</v>
      </c>
      <c r="H89" s="146" t="str">
        <f t="shared" si="14"/>
        <v>REDOVNA DJELATNOST SVEUČILIŠTA U ZADRU (IZ EVIDENCIJSKIH PRIHODA)</v>
      </c>
      <c r="I89" s="185">
        <v>850000</v>
      </c>
      <c r="J89" s="185">
        <v>850000</v>
      </c>
      <c r="K89" s="185">
        <v>850000</v>
      </c>
      <c r="M89" s="141" t="str">
        <f t="shared" si="15"/>
        <v>312</v>
      </c>
      <c r="N89" s="141" t="str">
        <f t="shared" si="16"/>
        <v>31</v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43</v>
      </c>
      <c r="D90" s="146" t="str">
        <f t="shared" si="12"/>
        <v>Ostali prihodi za posebne namjene</v>
      </c>
      <c r="E90" s="151">
        <v>3132</v>
      </c>
      <c r="F90" s="146" t="str">
        <f t="shared" si="13"/>
        <v>Doprinosi za obvezno zdravstveno osiguranje</v>
      </c>
      <c r="G90" s="186" t="s">
        <v>191</v>
      </c>
      <c r="H90" s="146" t="str">
        <f t="shared" si="14"/>
        <v>REDOVNA DJELATNOST SVEUČILIŠTA U ZADRU (IZ EVIDENCIJSKIH PRIHODA)</v>
      </c>
      <c r="I90" s="185">
        <v>902680</v>
      </c>
      <c r="J90" s="185">
        <v>925650</v>
      </c>
      <c r="K90" s="185">
        <v>950400</v>
      </c>
      <c r="M90" s="141" t="str">
        <f t="shared" si="15"/>
        <v>313</v>
      </c>
      <c r="N90" s="141" t="str">
        <f t="shared" si="16"/>
        <v>31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43</v>
      </c>
      <c r="D91" s="146" t="str">
        <f t="shared" si="12"/>
        <v>Ostali prihodi za posebne namjene</v>
      </c>
      <c r="E91" s="151">
        <v>3211</v>
      </c>
      <c r="F91" s="146" t="str">
        <f t="shared" si="13"/>
        <v>Službena putovanja</v>
      </c>
      <c r="G91" s="186" t="s">
        <v>191</v>
      </c>
      <c r="H91" s="146" t="str">
        <f t="shared" si="14"/>
        <v>REDOVNA DJELATNOST SVEUČILIŠTA U ZADRU (IZ EVIDENCIJSKIH PRIHODA)</v>
      </c>
      <c r="I91" s="185">
        <v>975450</v>
      </c>
      <c r="J91" s="283">
        <v>1200000</v>
      </c>
      <c r="K91" s="283">
        <v>1500000</v>
      </c>
      <c r="M91" s="141" t="str">
        <f t="shared" si="15"/>
        <v>321</v>
      </c>
      <c r="N91" s="141" t="str">
        <f t="shared" si="16"/>
        <v>32</v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43</v>
      </c>
      <c r="D92" s="146" t="str">
        <f t="shared" si="12"/>
        <v>Ostali prihodi za posebne namjene</v>
      </c>
      <c r="E92" s="151">
        <v>3212</v>
      </c>
      <c r="F92" s="146" t="str">
        <f t="shared" si="13"/>
        <v>Naknade za prijevoz, za rad na terenu i odvojeni život</v>
      </c>
      <c r="G92" s="186" t="s">
        <v>191</v>
      </c>
      <c r="H92" s="146" t="str">
        <f t="shared" si="14"/>
        <v>REDOVNA DJELATNOST SVEUČILIŠTA U ZADRU (IZ EVIDENCIJSKIH PRIHODA)</v>
      </c>
      <c r="I92" s="185">
        <v>62240</v>
      </c>
      <c r="J92" s="283">
        <v>65350</v>
      </c>
      <c r="K92" s="283">
        <v>68620</v>
      </c>
      <c r="M92" s="141" t="str">
        <f t="shared" si="15"/>
        <v>321</v>
      </c>
      <c r="N92" s="141" t="str">
        <f t="shared" si="16"/>
        <v>32</v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43</v>
      </c>
      <c r="D93" s="146" t="str">
        <f t="shared" si="12"/>
        <v>Ostali prihodi za posebne namjene</v>
      </c>
      <c r="E93" s="151">
        <v>3213</v>
      </c>
      <c r="F93" s="146" t="str">
        <f t="shared" si="13"/>
        <v>Stručno usavršavanje zaposlenika</v>
      </c>
      <c r="G93" s="186" t="s">
        <v>191</v>
      </c>
      <c r="H93" s="146" t="str">
        <f t="shared" si="14"/>
        <v>REDOVNA DJELATNOST SVEUČILIŠTA U ZADRU (IZ EVIDENCIJSKIH PRIHODA)</v>
      </c>
      <c r="I93" s="185">
        <v>214800</v>
      </c>
      <c r="J93" s="283">
        <v>225540</v>
      </c>
      <c r="K93" s="283">
        <v>236820</v>
      </c>
      <c r="M93" s="141" t="str">
        <f t="shared" si="15"/>
        <v>321</v>
      </c>
      <c r="N93" s="141" t="str">
        <f t="shared" si="16"/>
        <v>32</v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43</v>
      </c>
      <c r="D94" s="146" t="str">
        <f t="shared" si="12"/>
        <v>Ostali prihodi za posebne namjene</v>
      </c>
      <c r="E94" s="151">
        <v>3214</v>
      </c>
      <c r="F94" s="146" t="str">
        <f t="shared" si="13"/>
        <v>Ostale naknade troškova zaposlenima</v>
      </c>
      <c r="G94" s="186" t="s">
        <v>191</v>
      </c>
      <c r="H94" s="146" t="str">
        <f t="shared" si="14"/>
        <v>REDOVNA DJELATNOST SVEUČILIŠTA U ZADRU (IZ EVIDENCIJSKIH PRIHODA)</v>
      </c>
      <c r="I94" s="185">
        <v>26040</v>
      </c>
      <c r="J94" s="283">
        <v>27300</v>
      </c>
      <c r="K94" s="283">
        <v>28700</v>
      </c>
      <c r="M94" s="141" t="str">
        <f t="shared" si="15"/>
        <v>321</v>
      </c>
      <c r="N94" s="141" t="str">
        <f t="shared" si="16"/>
        <v>32</v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43</v>
      </c>
      <c r="D95" s="146" t="str">
        <f t="shared" si="12"/>
        <v>Ostali prihodi za posebne namjene</v>
      </c>
      <c r="E95" s="151">
        <v>3221</v>
      </c>
      <c r="F95" s="146" t="str">
        <f t="shared" si="13"/>
        <v>Uredski materijal i ostali materijalni rashodi</v>
      </c>
      <c r="G95" s="186" t="s">
        <v>191</v>
      </c>
      <c r="H95" s="146" t="str">
        <f t="shared" si="14"/>
        <v>REDOVNA DJELATNOST SVEUČILIŠTA U ZADRU (IZ EVIDENCIJSKIH PRIHODA)</v>
      </c>
      <c r="I95" s="185">
        <v>300000</v>
      </c>
      <c r="J95" s="283">
        <v>315000</v>
      </c>
      <c r="K95" s="283">
        <v>330500</v>
      </c>
      <c r="M95" s="141" t="str">
        <f t="shared" si="15"/>
        <v>322</v>
      </c>
      <c r="N95" s="141" t="str">
        <f t="shared" si="16"/>
        <v>32</v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43</v>
      </c>
      <c r="D96" s="146" t="str">
        <f t="shared" si="12"/>
        <v>Ostali prihodi za posebne namjene</v>
      </c>
      <c r="E96" s="151">
        <v>3222</v>
      </c>
      <c r="F96" s="146" t="str">
        <f t="shared" si="13"/>
        <v>Materijal i sirovine</v>
      </c>
      <c r="G96" s="186" t="s">
        <v>191</v>
      </c>
      <c r="H96" s="146" t="str">
        <f t="shared" si="14"/>
        <v>REDOVNA DJELATNOST SVEUČILIŠTA U ZADRU (IZ EVIDENCIJSKIH PRIHODA)</v>
      </c>
      <c r="I96" s="185">
        <v>5000</v>
      </c>
      <c r="J96" s="283">
        <v>5250</v>
      </c>
      <c r="K96" s="283">
        <v>5510</v>
      </c>
      <c r="M96" s="141" t="str">
        <f t="shared" si="15"/>
        <v>322</v>
      </c>
      <c r="N96" s="141" t="str">
        <f t="shared" si="16"/>
        <v>32</v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43</v>
      </c>
      <c r="D97" s="146" t="str">
        <f t="shared" si="12"/>
        <v>Ostali prihodi za posebne namjene</v>
      </c>
      <c r="E97" s="151">
        <v>3223</v>
      </c>
      <c r="F97" s="146" t="str">
        <f t="shared" si="13"/>
        <v>Energija</v>
      </c>
      <c r="G97" s="186" t="s">
        <v>191</v>
      </c>
      <c r="H97" s="146" t="str">
        <f t="shared" si="14"/>
        <v>REDOVNA DJELATNOST SVEUČILIŠTA U ZADRU (IZ EVIDENCIJSKIH PRIHODA)</v>
      </c>
      <c r="I97" s="185">
        <v>50100</v>
      </c>
      <c r="J97" s="283">
        <v>52605</v>
      </c>
      <c r="K97" s="283">
        <v>55235.25</v>
      </c>
      <c r="M97" s="141" t="str">
        <f t="shared" si="15"/>
        <v>322</v>
      </c>
      <c r="N97" s="141" t="str">
        <f t="shared" si="16"/>
        <v>32</v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43</v>
      </c>
      <c r="D98" s="146" t="str">
        <f t="shared" si="12"/>
        <v>Ostali prihodi za posebne namjene</v>
      </c>
      <c r="E98" s="151">
        <v>3224</v>
      </c>
      <c r="F98" s="146" t="str">
        <f t="shared" si="13"/>
        <v>Materijal i dijelovi za tekuće i investicijsko održavanje</v>
      </c>
      <c r="G98" s="186" t="s">
        <v>191</v>
      </c>
      <c r="H98" s="146" t="str">
        <f t="shared" si="14"/>
        <v>REDOVNA DJELATNOST SVEUČILIŠTA U ZADRU (IZ EVIDENCIJSKIH PRIHODA)</v>
      </c>
      <c r="I98" s="185">
        <v>23870</v>
      </c>
      <c r="J98" s="283">
        <v>25700</v>
      </c>
      <c r="K98" s="283">
        <v>26340</v>
      </c>
      <c r="M98" s="141" t="str">
        <f t="shared" si="15"/>
        <v>322</v>
      </c>
      <c r="N98" s="141" t="str">
        <f t="shared" si="16"/>
        <v>32</v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43</v>
      </c>
      <c r="D99" s="146" t="str">
        <f t="shared" si="12"/>
        <v>Ostali prihodi za posebne namjene</v>
      </c>
      <c r="E99" s="151">
        <v>3225</v>
      </c>
      <c r="F99" s="146" t="str">
        <f t="shared" si="13"/>
        <v>Sitni inventar i auto gume</v>
      </c>
      <c r="G99" s="186" t="s">
        <v>191</v>
      </c>
      <c r="H99" s="146" t="str">
        <f t="shared" si="14"/>
        <v>REDOVNA DJELATNOST SVEUČILIŠTA U ZADRU (IZ EVIDENCIJSKIH PRIHODA)</v>
      </c>
      <c r="I99" s="185">
        <v>16000</v>
      </c>
      <c r="J99" s="283">
        <v>16800</v>
      </c>
      <c r="K99" s="283">
        <v>17640</v>
      </c>
      <c r="M99" s="141" t="str">
        <f t="shared" si="15"/>
        <v>322</v>
      </c>
      <c r="N99" s="141" t="str">
        <f t="shared" si="16"/>
        <v>32</v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43</v>
      </c>
      <c r="D100" s="146" t="str">
        <f t="shared" si="12"/>
        <v>Ostali prihodi za posebne namjene</v>
      </c>
      <c r="E100" s="151">
        <v>3227</v>
      </c>
      <c r="F100" s="146" t="str">
        <f t="shared" si="13"/>
        <v>Službena, radna i zaštitna odjeća i obuća</v>
      </c>
      <c r="G100" s="186" t="s">
        <v>191</v>
      </c>
      <c r="H100" s="146" t="str">
        <f t="shared" si="14"/>
        <v>REDOVNA DJELATNOST SVEUČILIŠTA U ZADRU (IZ EVIDENCIJSKIH PRIHODA)</v>
      </c>
      <c r="I100" s="185">
        <v>14000</v>
      </c>
      <c r="J100" s="283">
        <v>14700</v>
      </c>
      <c r="K100" s="283">
        <v>15430</v>
      </c>
      <c r="M100" s="141" t="str">
        <f t="shared" si="15"/>
        <v>322</v>
      </c>
      <c r="N100" s="141" t="str">
        <f t="shared" si="16"/>
        <v>32</v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>08006</v>
      </c>
      <c r="B101" s="145" t="str">
        <f>IF(C101="","",VLOOKUP('Opći dio'!$C$3,'Opći dio'!$L$6:$U$136,9,FALSE))</f>
        <v>Sveučilišta i veleučilišta u Republici Hrvatskoj</v>
      </c>
      <c r="C101" s="151">
        <v>43</v>
      </c>
      <c r="D101" s="146" t="str">
        <f t="shared" si="12"/>
        <v>Ostali prihodi za posebne namjene</v>
      </c>
      <c r="E101" s="151">
        <v>3231</v>
      </c>
      <c r="F101" s="146" t="str">
        <f t="shared" si="13"/>
        <v>Usluge telefona, pošte i prijevoza</v>
      </c>
      <c r="G101" s="186" t="s">
        <v>191</v>
      </c>
      <c r="H101" s="146" t="str">
        <f t="shared" si="14"/>
        <v>REDOVNA DJELATNOST SVEUČILIŠTA U ZADRU (IZ EVIDENCIJSKIH PRIHODA)</v>
      </c>
      <c r="I101" s="185">
        <v>260000</v>
      </c>
      <c r="J101" s="283">
        <v>268000</v>
      </c>
      <c r="K101" s="283">
        <v>276400</v>
      </c>
      <c r="M101" s="141" t="str">
        <f t="shared" si="15"/>
        <v>323</v>
      </c>
      <c r="N101" s="141" t="str">
        <f t="shared" si="16"/>
        <v>32</v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43</v>
      </c>
      <c r="D102" s="146" t="str">
        <f t="shared" si="12"/>
        <v>Ostali prihodi za posebne namjene</v>
      </c>
      <c r="E102" s="151">
        <v>3232</v>
      </c>
      <c r="F102" s="146" t="str">
        <f t="shared" si="13"/>
        <v>Usluge tekućeg i investicijskog održavanja</v>
      </c>
      <c r="G102" s="186" t="s">
        <v>191</v>
      </c>
      <c r="H102" s="146" t="str">
        <f t="shared" si="14"/>
        <v>REDOVNA DJELATNOST SVEUČILIŠTA U ZADRU (IZ EVIDENCIJSKIH PRIHODA)</v>
      </c>
      <c r="I102" s="185">
        <v>180000</v>
      </c>
      <c r="J102" s="283">
        <v>184000</v>
      </c>
      <c r="K102" s="283">
        <v>188200</v>
      </c>
      <c r="M102" s="141" t="str">
        <f t="shared" si="15"/>
        <v>323</v>
      </c>
      <c r="N102" s="141" t="str">
        <f t="shared" si="16"/>
        <v>32</v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>08006</v>
      </c>
      <c r="B103" s="145" t="str">
        <f>IF(C103="","",VLOOKUP('Opći dio'!$C$3,'Opći dio'!$L$6:$U$136,9,FALSE))</f>
        <v>Sveučilišta i veleučilišta u Republici Hrvatskoj</v>
      </c>
      <c r="C103" s="151">
        <v>43</v>
      </c>
      <c r="D103" s="146" t="str">
        <f t="shared" si="12"/>
        <v>Ostali prihodi za posebne namjene</v>
      </c>
      <c r="E103" s="151">
        <v>3233</v>
      </c>
      <c r="F103" s="146" t="str">
        <f t="shared" si="13"/>
        <v>Usluge promidžbe i informiranja</v>
      </c>
      <c r="G103" s="186" t="s">
        <v>191</v>
      </c>
      <c r="H103" s="146" t="str">
        <f t="shared" si="14"/>
        <v>REDOVNA DJELATNOST SVEUČILIŠTA U ZADRU (IZ EVIDENCIJSKIH PRIHODA)</v>
      </c>
      <c r="I103" s="185">
        <v>250000</v>
      </c>
      <c r="J103" s="283">
        <v>262500</v>
      </c>
      <c r="K103" s="283">
        <v>275000</v>
      </c>
      <c r="M103" s="141" t="str">
        <f t="shared" si="15"/>
        <v>323</v>
      </c>
      <c r="N103" s="141" t="str">
        <f t="shared" si="16"/>
        <v>32</v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43</v>
      </c>
      <c r="D104" s="146" t="str">
        <f t="shared" si="12"/>
        <v>Ostali prihodi za posebne namjene</v>
      </c>
      <c r="E104" s="151">
        <v>3234</v>
      </c>
      <c r="F104" s="146" t="str">
        <f t="shared" si="13"/>
        <v>Komunalne usluge</v>
      </c>
      <c r="G104" s="186" t="s">
        <v>191</v>
      </c>
      <c r="H104" s="146" t="str">
        <f t="shared" si="14"/>
        <v>REDOVNA DJELATNOST SVEUČILIŠTA U ZADRU (IZ EVIDENCIJSKIH PRIHODA)</v>
      </c>
      <c r="I104" s="185">
        <v>50000</v>
      </c>
      <c r="J104" s="283">
        <v>52500</v>
      </c>
      <c r="K104" s="283">
        <v>55200</v>
      </c>
      <c r="M104" s="141" t="str">
        <f t="shared" si="15"/>
        <v>323</v>
      </c>
      <c r="N104" s="141" t="str">
        <f t="shared" si="16"/>
        <v>32</v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43</v>
      </c>
      <c r="D105" s="146" t="str">
        <f t="shared" si="12"/>
        <v>Ostali prihodi za posebne namjene</v>
      </c>
      <c r="E105" s="151">
        <v>3235</v>
      </c>
      <c r="F105" s="146" t="str">
        <f t="shared" si="13"/>
        <v>Zakupnine i najamnine</v>
      </c>
      <c r="G105" s="186" t="s">
        <v>191</v>
      </c>
      <c r="H105" s="146" t="str">
        <f t="shared" si="14"/>
        <v>REDOVNA DJELATNOST SVEUČILIŠTA U ZADRU (IZ EVIDENCIJSKIH PRIHODA)</v>
      </c>
      <c r="I105" s="185">
        <v>135420</v>
      </c>
      <c r="J105" s="283">
        <v>142200</v>
      </c>
      <c r="K105" s="283">
        <v>149300</v>
      </c>
      <c r="M105" s="141" t="str">
        <f t="shared" si="15"/>
        <v>323</v>
      </c>
      <c r="N105" s="141" t="str">
        <f t="shared" si="16"/>
        <v>32</v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43</v>
      </c>
      <c r="D106" s="146" t="str">
        <f t="shared" si="12"/>
        <v>Ostali prihodi za posebne namjene</v>
      </c>
      <c r="E106" s="151">
        <v>3236</v>
      </c>
      <c r="F106" s="146" t="str">
        <f t="shared" si="13"/>
        <v>Zdravstvene i veterinarske usluge</v>
      </c>
      <c r="G106" s="186" t="s">
        <v>191</v>
      </c>
      <c r="H106" s="146" t="str">
        <f t="shared" si="14"/>
        <v>REDOVNA DJELATNOST SVEUČILIŠTA U ZADRU (IZ EVIDENCIJSKIH PRIHODA)</v>
      </c>
      <c r="I106" s="185">
        <v>68600</v>
      </c>
      <c r="J106" s="283">
        <v>72200</v>
      </c>
      <c r="K106" s="283">
        <v>76800</v>
      </c>
      <c r="M106" s="141" t="str">
        <f t="shared" si="15"/>
        <v>323</v>
      </c>
      <c r="N106" s="141" t="str">
        <f t="shared" si="16"/>
        <v>32</v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43</v>
      </c>
      <c r="D107" s="146" t="str">
        <f t="shared" si="12"/>
        <v>Ostali prihodi za posebne namjene</v>
      </c>
      <c r="E107" s="151">
        <v>3237</v>
      </c>
      <c r="F107" s="146" t="str">
        <f t="shared" si="13"/>
        <v>Intelektualne i osobne usluge</v>
      </c>
      <c r="G107" s="186" t="s">
        <v>191</v>
      </c>
      <c r="H107" s="146" t="str">
        <f t="shared" si="14"/>
        <v>REDOVNA DJELATNOST SVEUČILIŠTA U ZADRU (IZ EVIDENCIJSKIH PRIHODA)</v>
      </c>
      <c r="I107" s="185">
        <v>1460000</v>
      </c>
      <c r="J107" s="283">
        <v>1550600</v>
      </c>
      <c r="K107" s="283">
        <v>1650500</v>
      </c>
      <c r="M107" s="141" t="str">
        <f t="shared" si="15"/>
        <v>323</v>
      </c>
      <c r="N107" s="141" t="str">
        <f t="shared" si="16"/>
        <v>32</v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>08006</v>
      </c>
      <c r="B108" s="145" t="str">
        <f>IF(C108="","",VLOOKUP('Opći dio'!$C$3,'Opći dio'!$L$6:$U$136,9,FALSE))</f>
        <v>Sveučilišta i veleučilišta u Republici Hrvatskoj</v>
      </c>
      <c r="C108" s="151">
        <v>43</v>
      </c>
      <c r="D108" s="146" t="str">
        <f t="shared" si="12"/>
        <v>Ostali prihodi za posebne namjene</v>
      </c>
      <c r="E108" s="151">
        <v>3238</v>
      </c>
      <c r="F108" s="146" t="str">
        <f t="shared" si="13"/>
        <v>Računalne usluge</v>
      </c>
      <c r="G108" s="186" t="s">
        <v>191</v>
      </c>
      <c r="H108" s="146" t="str">
        <f t="shared" si="14"/>
        <v>REDOVNA DJELATNOST SVEUČILIŠTA U ZADRU (IZ EVIDENCIJSKIH PRIHODA)</v>
      </c>
      <c r="I108" s="185">
        <v>38060</v>
      </c>
      <c r="J108" s="283">
        <v>40000</v>
      </c>
      <c r="K108" s="283">
        <v>42000</v>
      </c>
      <c r="M108" s="141" t="str">
        <f t="shared" si="15"/>
        <v>323</v>
      </c>
      <c r="N108" s="141" t="str">
        <f t="shared" si="16"/>
        <v>32</v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>08006</v>
      </c>
      <c r="B109" s="145" t="str">
        <f>IF(C109="","",VLOOKUP('Opći dio'!$C$3,'Opći dio'!$L$6:$U$136,9,FALSE))</f>
        <v>Sveučilišta i veleučilišta u Republici Hrvatskoj</v>
      </c>
      <c r="C109" s="151">
        <v>43</v>
      </c>
      <c r="D109" s="146" t="str">
        <f t="shared" si="12"/>
        <v>Ostali prihodi za posebne namjene</v>
      </c>
      <c r="E109" s="151">
        <v>3239</v>
      </c>
      <c r="F109" s="146" t="str">
        <f t="shared" si="13"/>
        <v>Ostale usluge</v>
      </c>
      <c r="G109" s="186" t="s">
        <v>191</v>
      </c>
      <c r="H109" s="146" t="str">
        <f t="shared" si="14"/>
        <v>REDOVNA DJELATNOST SVEUČILIŠTA U ZADRU (IZ EVIDENCIJSKIH PRIHODA)</v>
      </c>
      <c r="I109" s="185">
        <v>522063</v>
      </c>
      <c r="J109" s="283">
        <v>597700</v>
      </c>
      <c r="K109" s="283">
        <v>621325</v>
      </c>
      <c r="M109" s="141" t="str">
        <f t="shared" si="15"/>
        <v>323</v>
      </c>
      <c r="N109" s="141" t="str">
        <f t="shared" si="16"/>
        <v>32</v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>08006</v>
      </c>
      <c r="B110" s="145" t="str">
        <f>IF(C110="","",VLOOKUP('Opći dio'!$C$3,'Opći dio'!$L$6:$U$136,9,FALSE))</f>
        <v>Sveučilišta i veleučilišta u Republici Hrvatskoj</v>
      </c>
      <c r="C110" s="151">
        <v>43</v>
      </c>
      <c r="D110" s="146" t="str">
        <f t="shared" si="12"/>
        <v>Ostali prihodi za posebne namjene</v>
      </c>
      <c r="E110" s="151">
        <v>3241</v>
      </c>
      <c r="F110" s="146" t="str">
        <f t="shared" si="13"/>
        <v>Naknade troškova osobama izvan radnog odnosa</v>
      </c>
      <c r="G110" s="186" t="s">
        <v>191</v>
      </c>
      <c r="H110" s="146" t="str">
        <f t="shared" si="14"/>
        <v>REDOVNA DJELATNOST SVEUČILIŠTA U ZADRU (IZ EVIDENCIJSKIH PRIHODA)</v>
      </c>
      <c r="I110" s="185">
        <v>750000</v>
      </c>
      <c r="J110" s="283">
        <v>787500</v>
      </c>
      <c r="K110" s="283">
        <v>826875</v>
      </c>
      <c r="M110" s="141" t="str">
        <f t="shared" si="15"/>
        <v>324</v>
      </c>
      <c r="N110" s="141" t="str">
        <f t="shared" si="16"/>
        <v>32</v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>08006</v>
      </c>
      <c r="B111" s="145" t="str">
        <f>IF(C111="","",VLOOKUP('Opći dio'!$C$3,'Opći dio'!$L$6:$U$136,9,FALSE))</f>
        <v>Sveučilišta i veleučilišta u Republici Hrvatskoj</v>
      </c>
      <c r="C111" s="151">
        <v>43</v>
      </c>
      <c r="D111" s="146" t="str">
        <f t="shared" si="12"/>
        <v>Ostali prihodi za posebne namjene</v>
      </c>
      <c r="E111" s="151">
        <v>3291</v>
      </c>
      <c r="F111" s="146" t="str">
        <f t="shared" si="13"/>
        <v>Naknade za rad predstavničkih i izvršnih tijela, povjerensta</v>
      </c>
      <c r="G111" s="186" t="s">
        <v>191</v>
      </c>
      <c r="H111" s="146" t="str">
        <f t="shared" si="14"/>
        <v>REDOVNA DJELATNOST SVEUČILIŠTA U ZADRU (IZ EVIDENCIJSKIH PRIHODA)</v>
      </c>
      <c r="I111" s="185">
        <v>200000</v>
      </c>
      <c r="J111" s="283">
        <v>210000</v>
      </c>
      <c r="K111" s="283">
        <v>220500</v>
      </c>
      <c r="M111" s="141" t="str">
        <f t="shared" si="15"/>
        <v>329</v>
      </c>
      <c r="N111" s="141" t="str">
        <f t="shared" si="16"/>
        <v>32</v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>08006</v>
      </c>
      <c r="B112" s="145" t="str">
        <f>IF(C112="","",VLOOKUP('Opći dio'!$C$3,'Opći dio'!$L$6:$U$136,9,FALSE))</f>
        <v>Sveučilišta i veleučilišta u Republici Hrvatskoj</v>
      </c>
      <c r="C112" s="151">
        <v>43</v>
      </c>
      <c r="D112" s="146" t="str">
        <f t="shared" si="12"/>
        <v>Ostali prihodi za posebne namjene</v>
      </c>
      <c r="E112" s="151">
        <v>3292</v>
      </c>
      <c r="F112" s="146" t="str">
        <f t="shared" si="13"/>
        <v>Premije osiguranja</v>
      </c>
      <c r="G112" s="186" t="s">
        <v>191</v>
      </c>
      <c r="H112" s="146" t="str">
        <f t="shared" si="14"/>
        <v>REDOVNA DJELATNOST SVEUČILIŠTA U ZADRU (IZ EVIDENCIJSKIH PRIHODA)</v>
      </c>
      <c r="I112" s="185">
        <v>420000</v>
      </c>
      <c r="J112" s="283">
        <v>441000</v>
      </c>
      <c r="K112" s="283">
        <v>463050</v>
      </c>
      <c r="M112" s="141" t="str">
        <f t="shared" si="15"/>
        <v>329</v>
      </c>
      <c r="N112" s="141" t="str">
        <f t="shared" si="16"/>
        <v>32</v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>08006</v>
      </c>
      <c r="B113" s="145" t="str">
        <f>IF(C113="","",VLOOKUP('Opći dio'!$C$3,'Opći dio'!$L$6:$U$136,9,FALSE))</f>
        <v>Sveučilišta i veleučilišta u Republici Hrvatskoj</v>
      </c>
      <c r="C113" s="151">
        <v>43</v>
      </c>
      <c r="D113" s="146" t="str">
        <f t="shared" si="12"/>
        <v>Ostali prihodi za posebne namjene</v>
      </c>
      <c r="E113" s="151">
        <v>3293</v>
      </c>
      <c r="F113" s="146" t="str">
        <f t="shared" si="13"/>
        <v>Reprezentacija</v>
      </c>
      <c r="G113" s="186" t="s">
        <v>191</v>
      </c>
      <c r="H113" s="146" t="str">
        <f t="shared" si="14"/>
        <v>REDOVNA DJELATNOST SVEUČILIŠTA U ZADRU (IZ EVIDENCIJSKIH PRIHODA)</v>
      </c>
      <c r="I113" s="185">
        <v>690592</v>
      </c>
      <c r="J113" s="283">
        <v>725122.01850000012</v>
      </c>
      <c r="K113" s="283">
        <v>625000</v>
      </c>
      <c r="M113" s="141" t="str">
        <f t="shared" si="15"/>
        <v>329</v>
      </c>
      <c r="N113" s="141" t="str">
        <f t="shared" si="16"/>
        <v>32</v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>08006</v>
      </c>
      <c r="B114" s="145" t="str">
        <f>IF(C114="","",VLOOKUP('Opći dio'!$C$3,'Opći dio'!$L$6:$U$136,9,FALSE))</f>
        <v>Sveučilišta i veleučilišta u Republici Hrvatskoj</v>
      </c>
      <c r="C114" s="151">
        <v>43</v>
      </c>
      <c r="D114" s="146" t="str">
        <f t="shared" si="12"/>
        <v>Ostali prihodi za posebne namjene</v>
      </c>
      <c r="E114" s="151">
        <v>3294</v>
      </c>
      <c r="F114" s="146" t="str">
        <f t="shared" si="13"/>
        <v>Članarine i norme</v>
      </c>
      <c r="G114" s="186" t="s">
        <v>191</v>
      </c>
      <c r="H114" s="146" t="str">
        <f t="shared" si="14"/>
        <v>REDOVNA DJELATNOST SVEUČILIŠTA U ZADRU (IZ EVIDENCIJSKIH PRIHODA)</v>
      </c>
      <c r="I114" s="185">
        <v>68000</v>
      </c>
      <c r="J114" s="283">
        <v>71400</v>
      </c>
      <c r="K114" s="283">
        <v>74970</v>
      </c>
      <c r="M114" s="141" t="str">
        <f t="shared" si="15"/>
        <v>329</v>
      </c>
      <c r="N114" s="141" t="str">
        <f t="shared" si="16"/>
        <v>32</v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>08006</v>
      </c>
      <c r="B115" s="145" t="str">
        <f>IF(C115="","",VLOOKUP('Opći dio'!$C$3,'Opći dio'!$L$6:$U$136,9,FALSE))</f>
        <v>Sveučilišta i veleučilišta u Republici Hrvatskoj</v>
      </c>
      <c r="C115" s="151">
        <v>43</v>
      </c>
      <c r="D115" s="146" t="str">
        <f t="shared" si="12"/>
        <v>Ostali prihodi za posebne namjene</v>
      </c>
      <c r="E115" s="151">
        <v>3295</v>
      </c>
      <c r="F115" s="146" t="str">
        <f t="shared" si="13"/>
        <v>Pristojbe i naknade</v>
      </c>
      <c r="G115" s="186" t="s">
        <v>191</v>
      </c>
      <c r="H115" s="146" t="str">
        <f t="shared" si="14"/>
        <v>REDOVNA DJELATNOST SVEUČILIŠTA U ZADRU (IZ EVIDENCIJSKIH PRIHODA)</v>
      </c>
      <c r="I115" s="185">
        <v>69000</v>
      </c>
      <c r="J115" s="283">
        <v>72799.881000000008</v>
      </c>
      <c r="K115" s="283">
        <v>76439.875050000017</v>
      </c>
      <c r="M115" s="141" t="str">
        <f t="shared" si="15"/>
        <v>329</v>
      </c>
      <c r="N115" s="141" t="str">
        <f t="shared" si="16"/>
        <v>32</v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>08006</v>
      </c>
      <c r="B116" s="145" t="str">
        <f>IF(C116="","",VLOOKUP('Opći dio'!$C$3,'Opći dio'!$L$6:$U$136,9,FALSE))</f>
        <v>Sveučilišta i veleučilišta u Republici Hrvatskoj</v>
      </c>
      <c r="C116" s="151">
        <v>43</v>
      </c>
      <c r="D116" s="146" t="str">
        <f t="shared" si="12"/>
        <v>Ostali prihodi za posebne namjene</v>
      </c>
      <c r="E116" s="151">
        <v>3299</v>
      </c>
      <c r="F116" s="146" t="str">
        <f t="shared" si="13"/>
        <v>Ostali nespomenuti rashodi poslovanja</v>
      </c>
      <c r="G116" s="186" t="s">
        <v>191</v>
      </c>
      <c r="H116" s="146" t="str">
        <f t="shared" si="14"/>
        <v>REDOVNA DJELATNOST SVEUČILIŠTA U ZADRU (IZ EVIDENCIJSKIH PRIHODA)</v>
      </c>
      <c r="I116" s="185">
        <v>33800</v>
      </c>
      <c r="J116" s="283">
        <v>35490</v>
      </c>
      <c r="K116" s="283">
        <v>37250</v>
      </c>
      <c r="M116" s="141" t="str">
        <f t="shared" si="15"/>
        <v>329</v>
      </c>
      <c r="N116" s="141" t="str">
        <f t="shared" si="16"/>
        <v>32</v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>08006</v>
      </c>
      <c r="B117" s="145" t="str">
        <f>IF(C117="","",VLOOKUP('Opći dio'!$C$3,'Opći dio'!$L$6:$U$136,9,FALSE))</f>
        <v>Sveučilišta i veleučilišta u Republici Hrvatskoj</v>
      </c>
      <c r="C117" s="151">
        <v>43</v>
      </c>
      <c r="D117" s="146" t="str">
        <f t="shared" si="12"/>
        <v>Ostali prihodi za posebne namjene</v>
      </c>
      <c r="E117" s="151">
        <v>3431</v>
      </c>
      <c r="F117" s="146" t="str">
        <f t="shared" si="13"/>
        <v>Bankarske usluge i usluge platnog prometa</v>
      </c>
      <c r="G117" s="186" t="s">
        <v>191</v>
      </c>
      <c r="H117" s="146" t="str">
        <f t="shared" si="14"/>
        <v>REDOVNA DJELATNOST SVEUČILIŠTA U ZADRU (IZ EVIDENCIJSKIH PRIHODA)</v>
      </c>
      <c r="I117" s="185">
        <v>40000</v>
      </c>
      <c r="J117" s="283">
        <v>42000</v>
      </c>
      <c r="K117" s="283">
        <v>44100</v>
      </c>
      <c r="M117" s="141" t="str">
        <f t="shared" si="15"/>
        <v>343</v>
      </c>
      <c r="N117" s="141" t="str">
        <f t="shared" si="16"/>
        <v>34</v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>08006</v>
      </c>
      <c r="B118" s="145" t="str">
        <f>IF(C118="","",VLOOKUP('Opći dio'!$C$3,'Opći dio'!$L$6:$U$136,9,FALSE))</f>
        <v>Sveučilišta i veleučilišta u Republici Hrvatskoj</v>
      </c>
      <c r="C118" s="151">
        <v>43</v>
      </c>
      <c r="D118" s="146" t="str">
        <f t="shared" si="12"/>
        <v>Ostali prihodi za posebne namjene</v>
      </c>
      <c r="E118" s="151">
        <v>3434</v>
      </c>
      <c r="F118" s="146" t="str">
        <f t="shared" si="13"/>
        <v>Ostali nespomenuti financijski rashodi</v>
      </c>
      <c r="G118" s="186" t="s">
        <v>191</v>
      </c>
      <c r="H118" s="146" t="str">
        <f t="shared" si="14"/>
        <v>REDOVNA DJELATNOST SVEUČILIŠTA U ZADRU (IZ EVIDENCIJSKIH PRIHODA)</v>
      </c>
      <c r="I118" s="185">
        <v>3500</v>
      </c>
      <c r="J118" s="283">
        <v>3500</v>
      </c>
      <c r="K118" s="283">
        <v>3500</v>
      </c>
      <c r="M118" s="141" t="str">
        <f t="shared" si="15"/>
        <v>343</v>
      </c>
      <c r="N118" s="141" t="str">
        <f t="shared" si="16"/>
        <v>34</v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>08006</v>
      </c>
      <c r="B119" s="145" t="str">
        <f>IF(C119="","",VLOOKUP('Opći dio'!$C$3,'Opći dio'!$L$6:$U$136,9,FALSE))</f>
        <v>Sveučilišta i veleučilišta u Republici Hrvatskoj</v>
      </c>
      <c r="C119" s="151">
        <v>43</v>
      </c>
      <c r="D119" s="146" t="str">
        <f t="shared" si="12"/>
        <v>Ostali prihodi za posebne namjene</v>
      </c>
      <c r="E119" s="151">
        <v>3721</v>
      </c>
      <c r="F119" s="146" t="str">
        <f t="shared" si="13"/>
        <v>Naknade građanima i kućanstvima u novcu</v>
      </c>
      <c r="G119" s="186" t="s">
        <v>191</v>
      </c>
      <c r="H119" s="146" t="str">
        <f t="shared" si="14"/>
        <v>REDOVNA DJELATNOST SVEUČILIŠTA U ZADRU (IZ EVIDENCIJSKIH PRIHODA)</v>
      </c>
      <c r="I119" s="185">
        <v>437500</v>
      </c>
      <c r="J119" s="283">
        <v>452500</v>
      </c>
      <c r="K119" s="283">
        <v>468250</v>
      </c>
      <c r="M119" s="141" t="str">
        <f t="shared" si="15"/>
        <v>372</v>
      </c>
      <c r="N119" s="141" t="str">
        <f t="shared" si="16"/>
        <v>37</v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>08006</v>
      </c>
      <c r="B120" s="145" t="str">
        <f>IF(C120="","",VLOOKUP('Opći dio'!$C$3,'Opći dio'!$L$6:$U$136,9,FALSE))</f>
        <v>Sveučilišta i veleučilišta u Republici Hrvatskoj</v>
      </c>
      <c r="C120" s="151">
        <v>43</v>
      </c>
      <c r="D120" s="146" t="str">
        <f t="shared" si="12"/>
        <v>Ostali prihodi za posebne namjene</v>
      </c>
      <c r="E120" s="151">
        <v>4123</v>
      </c>
      <c r="F120" s="146" t="str">
        <f t="shared" si="13"/>
        <v>Licence</v>
      </c>
      <c r="G120" s="186" t="s">
        <v>191</v>
      </c>
      <c r="H120" s="146" t="str">
        <f t="shared" si="14"/>
        <v>REDOVNA DJELATNOST SVEUČILIŠTA U ZADRU (IZ EVIDENCIJSKIH PRIHODA)</v>
      </c>
      <c r="I120" s="185">
        <v>165000</v>
      </c>
      <c r="J120" s="283">
        <v>173250</v>
      </c>
      <c r="K120" s="283">
        <v>181920</v>
      </c>
      <c r="M120" s="141" t="str">
        <f t="shared" si="15"/>
        <v>412</v>
      </c>
      <c r="N120" s="141" t="str">
        <f t="shared" si="16"/>
        <v>41</v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>08006</v>
      </c>
      <c r="B121" s="145" t="str">
        <f>IF(C121="","",VLOOKUP('Opći dio'!$C$3,'Opći dio'!$L$6:$U$136,9,FALSE))</f>
        <v>Sveučilišta i veleučilišta u Republici Hrvatskoj</v>
      </c>
      <c r="C121" s="151">
        <v>43</v>
      </c>
      <c r="D121" s="146" t="str">
        <f t="shared" si="12"/>
        <v>Ostali prihodi za posebne namjene</v>
      </c>
      <c r="E121" s="151">
        <v>4212</v>
      </c>
      <c r="F121" s="146" t="str">
        <f t="shared" si="13"/>
        <v>Poslovni objekti</v>
      </c>
      <c r="G121" s="186" t="s">
        <v>191</v>
      </c>
      <c r="H121" s="146" t="str">
        <f t="shared" si="14"/>
        <v>REDOVNA DJELATNOST SVEUČILIŠTA U ZADRU (IZ EVIDENCIJSKIH PRIHODA)</v>
      </c>
      <c r="I121" s="185">
        <v>250000</v>
      </c>
      <c r="J121" s="283">
        <v>152500</v>
      </c>
      <c r="K121" s="283">
        <v>55125</v>
      </c>
      <c r="M121" s="141" t="str">
        <f t="shared" si="15"/>
        <v>421</v>
      </c>
      <c r="N121" s="141" t="str">
        <f t="shared" si="16"/>
        <v>42</v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>08006</v>
      </c>
      <c r="B122" s="145" t="str">
        <f>IF(C122="","",VLOOKUP('Opći dio'!$C$3,'Opći dio'!$L$6:$U$136,9,FALSE))</f>
        <v>Sveučilišta i veleučilišta u Republici Hrvatskoj</v>
      </c>
      <c r="C122" s="151">
        <v>43</v>
      </c>
      <c r="D122" s="146" t="str">
        <f t="shared" si="12"/>
        <v>Ostali prihodi za posebne namjene</v>
      </c>
      <c r="E122" s="151">
        <v>4214</v>
      </c>
      <c r="F122" s="146" t="str">
        <f t="shared" si="13"/>
        <v>Ostali građevinski objekti</v>
      </c>
      <c r="G122" s="186" t="s">
        <v>191</v>
      </c>
      <c r="H122" s="146" t="str">
        <f t="shared" si="14"/>
        <v>REDOVNA DJELATNOST SVEUČILIŠTA U ZADRU (IZ EVIDENCIJSKIH PRIHODA)</v>
      </c>
      <c r="I122" s="185">
        <v>250000</v>
      </c>
      <c r="J122" s="283">
        <v>152500</v>
      </c>
      <c r="K122" s="283">
        <v>55125</v>
      </c>
      <c r="M122" s="141" t="str">
        <f t="shared" si="15"/>
        <v>421</v>
      </c>
      <c r="N122" s="141" t="str">
        <f t="shared" si="16"/>
        <v>42</v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>08006</v>
      </c>
      <c r="B123" s="145" t="str">
        <f>IF(C123="","",VLOOKUP('Opći dio'!$C$3,'Opći dio'!$L$6:$U$136,9,FALSE))</f>
        <v>Sveučilišta i veleučilišta u Republici Hrvatskoj</v>
      </c>
      <c r="C123" s="151">
        <v>43</v>
      </c>
      <c r="D123" s="146" t="str">
        <f t="shared" si="12"/>
        <v>Ostali prihodi za posebne namjene</v>
      </c>
      <c r="E123" s="151">
        <v>4221</v>
      </c>
      <c r="F123" s="146" t="str">
        <f t="shared" si="13"/>
        <v>Uredska oprema i namještaj</v>
      </c>
      <c r="G123" s="186" t="s">
        <v>191</v>
      </c>
      <c r="H123" s="146" t="str">
        <f t="shared" si="14"/>
        <v>REDOVNA DJELATNOST SVEUČILIŠTA U ZADRU (IZ EVIDENCIJSKIH PRIHODA)</v>
      </c>
      <c r="I123" s="185">
        <v>480000</v>
      </c>
      <c r="J123" s="283">
        <v>304000</v>
      </c>
      <c r="K123" s="283">
        <v>129200</v>
      </c>
      <c r="M123" s="141" t="str">
        <f t="shared" si="15"/>
        <v>422</v>
      </c>
      <c r="N123" s="141" t="str">
        <f t="shared" si="16"/>
        <v>42</v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>08006</v>
      </c>
      <c r="B124" s="145" t="str">
        <f>IF(C124="","",VLOOKUP('Opći dio'!$C$3,'Opći dio'!$L$6:$U$136,9,FALSE))</f>
        <v>Sveučilišta i veleučilišta u Republici Hrvatskoj</v>
      </c>
      <c r="C124" s="151">
        <v>43</v>
      </c>
      <c r="D124" s="146" t="str">
        <f t="shared" si="12"/>
        <v>Ostali prihodi za posebne namjene</v>
      </c>
      <c r="E124" s="151">
        <v>4222</v>
      </c>
      <c r="F124" s="146" t="str">
        <f t="shared" si="13"/>
        <v>Komunikacijska oprema</v>
      </c>
      <c r="G124" s="186" t="s">
        <v>191</v>
      </c>
      <c r="H124" s="146" t="str">
        <f t="shared" si="14"/>
        <v>REDOVNA DJELATNOST SVEUČILIŠTA U ZADRU (IZ EVIDENCIJSKIH PRIHODA)</v>
      </c>
      <c r="I124" s="185">
        <v>28000</v>
      </c>
      <c r="J124" s="283">
        <v>29400</v>
      </c>
      <c r="K124" s="283">
        <v>30870</v>
      </c>
      <c r="M124" s="141" t="str">
        <f t="shared" si="15"/>
        <v>422</v>
      </c>
      <c r="N124" s="141" t="str">
        <f t="shared" si="16"/>
        <v>42</v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>08006</v>
      </c>
      <c r="B125" s="145" t="str">
        <f>IF(C125="","",VLOOKUP('Opći dio'!$C$3,'Opći dio'!$L$6:$U$136,9,FALSE))</f>
        <v>Sveučilišta i veleučilišta u Republici Hrvatskoj</v>
      </c>
      <c r="C125" s="151">
        <v>43</v>
      </c>
      <c r="D125" s="146" t="str">
        <f t="shared" si="12"/>
        <v>Ostali prihodi za posebne namjene</v>
      </c>
      <c r="E125" s="151">
        <v>4223</v>
      </c>
      <c r="F125" s="146" t="str">
        <f t="shared" si="13"/>
        <v>Oprema za održavanje i zaštitu</v>
      </c>
      <c r="G125" s="186" t="s">
        <v>191</v>
      </c>
      <c r="H125" s="146" t="str">
        <f t="shared" si="14"/>
        <v>REDOVNA DJELATNOST SVEUČILIŠTA U ZADRU (IZ EVIDENCIJSKIH PRIHODA)</v>
      </c>
      <c r="I125" s="185">
        <v>15000</v>
      </c>
      <c r="J125" s="283">
        <v>15750</v>
      </c>
      <c r="K125" s="283">
        <v>16537.5</v>
      </c>
      <c r="M125" s="141" t="str">
        <f t="shared" si="15"/>
        <v>422</v>
      </c>
      <c r="N125" s="141" t="str">
        <f t="shared" si="16"/>
        <v>42</v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>08006</v>
      </c>
      <c r="B126" s="145" t="str">
        <f>IF(C126="","",VLOOKUP('Opći dio'!$C$3,'Opći dio'!$L$6:$U$136,9,FALSE))</f>
        <v>Sveučilišta i veleučilišta u Republici Hrvatskoj</v>
      </c>
      <c r="C126" s="151">
        <v>43</v>
      </c>
      <c r="D126" s="146" t="str">
        <f t="shared" si="12"/>
        <v>Ostali prihodi za posebne namjene</v>
      </c>
      <c r="E126" s="151">
        <v>4225</v>
      </c>
      <c r="F126" s="146" t="str">
        <f t="shared" si="13"/>
        <v>Instrumenti, uređaji i strojevi</v>
      </c>
      <c r="G126" s="186" t="s">
        <v>191</v>
      </c>
      <c r="H126" s="146" t="str">
        <f t="shared" si="14"/>
        <v>REDOVNA DJELATNOST SVEUČILIŠTA U ZADRU (IZ EVIDENCIJSKIH PRIHODA)</v>
      </c>
      <c r="I126" s="185">
        <v>14000</v>
      </c>
      <c r="J126" s="283">
        <v>14700</v>
      </c>
      <c r="K126" s="283">
        <v>15435</v>
      </c>
      <c r="M126" s="141" t="str">
        <f t="shared" si="15"/>
        <v>422</v>
      </c>
      <c r="N126" s="141" t="str">
        <f t="shared" si="16"/>
        <v>42</v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>08006</v>
      </c>
      <c r="B127" s="145" t="str">
        <f>IF(C127="","",VLOOKUP('Opći dio'!$C$3,'Opći dio'!$L$6:$U$136,9,FALSE))</f>
        <v>Sveučilišta i veleučilišta u Republici Hrvatskoj</v>
      </c>
      <c r="C127" s="151">
        <v>43</v>
      </c>
      <c r="D127" s="146" t="str">
        <f t="shared" si="12"/>
        <v>Ostali prihodi za posebne namjene</v>
      </c>
      <c r="E127" s="151">
        <v>4226</v>
      </c>
      <c r="F127" s="146" t="str">
        <f t="shared" si="13"/>
        <v>Sportska i glazbena oprema</v>
      </c>
      <c r="G127" s="186" t="s">
        <v>191</v>
      </c>
      <c r="H127" s="146" t="str">
        <f t="shared" si="14"/>
        <v>REDOVNA DJELATNOST SVEUČILIŠTA U ZADRU (IZ EVIDENCIJSKIH PRIHODA)</v>
      </c>
      <c r="I127" s="185">
        <v>17000</v>
      </c>
      <c r="J127" s="283">
        <v>17850</v>
      </c>
      <c r="K127" s="283">
        <v>18742.5</v>
      </c>
      <c r="M127" s="141" t="str">
        <f t="shared" si="15"/>
        <v>422</v>
      </c>
      <c r="N127" s="141" t="str">
        <f t="shared" si="16"/>
        <v>42</v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>08006</v>
      </c>
      <c r="B128" s="145" t="str">
        <f>IF(C128="","",VLOOKUP('Opći dio'!$C$3,'Opći dio'!$L$6:$U$136,9,FALSE))</f>
        <v>Sveučilišta i veleučilišta u Republici Hrvatskoj</v>
      </c>
      <c r="C128" s="151">
        <v>43</v>
      </c>
      <c r="D128" s="146" t="str">
        <f t="shared" si="12"/>
        <v>Ostali prihodi za posebne namjene</v>
      </c>
      <c r="E128" s="151">
        <v>4227</v>
      </c>
      <c r="F128" s="146" t="str">
        <f t="shared" si="13"/>
        <v>Uređaji, strojevi i oprema za ostale namjene</v>
      </c>
      <c r="G128" s="186" t="s">
        <v>191</v>
      </c>
      <c r="H128" s="146" t="str">
        <f t="shared" si="14"/>
        <v>REDOVNA DJELATNOST SVEUČILIŠTA U ZADRU (IZ EVIDENCIJSKIH PRIHODA)</v>
      </c>
      <c r="I128" s="185">
        <v>160200</v>
      </c>
      <c r="J128" s="283">
        <v>168220</v>
      </c>
      <c r="K128" s="283">
        <v>176630</v>
      </c>
      <c r="M128" s="141" t="str">
        <f t="shared" si="15"/>
        <v>422</v>
      </c>
      <c r="N128" s="141" t="str">
        <f t="shared" si="16"/>
        <v>42</v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>08006</v>
      </c>
      <c r="B129" s="145" t="str">
        <f>IF(C129="","",VLOOKUP('Opći dio'!$C$3,'Opći dio'!$L$6:$U$136,9,FALSE))</f>
        <v>Sveučilišta i veleučilišta u Republici Hrvatskoj</v>
      </c>
      <c r="C129" s="151">
        <v>43</v>
      </c>
      <c r="D129" s="146" t="str">
        <f t="shared" si="12"/>
        <v>Ostali prihodi za posebne namjene</v>
      </c>
      <c r="E129" s="151">
        <v>4241</v>
      </c>
      <c r="F129" s="146" t="str">
        <f t="shared" si="13"/>
        <v>Knjige</v>
      </c>
      <c r="G129" s="186" t="s">
        <v>191</v>
      </c>
      <c r="H129" s="146" t="str">
        <f t="shared" si="14"/>
        <v>REDOVNA DJELATNOST SVEUČILIŠTA U ZADRU (IZ EVIDENCIJSKIH PRIHODA)</v>
      </c>
      <c r="I129" s="185">
        <v>279429</v>
      </c>
      <c r="J129" s="283">
        <v>293400.39300000004</v>
      </c>
      <c r="K129" s="283">
        <v>270000</v>
      </c>
      <c r="M129" s="141" t="str">
        <f t="shared" si="15"/>
        <v>424</v>
      </c>
      <c r="N129" s="141" t="str">
        <f t="shared" si="16"/>
        <v>42</v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>08006</v>
      </c>
      <c r="B130" s="145" t="str">
        <f>IF(C130="","",VLOOKUP('Opći dio'!$C$3,'Opći dio'!$L$6:$U$136,9,FALSE))</f>
        <v>Sveučilišta i veleučilišta u Republici Hrvatskoj</v>
      </c>
      <c r="C130" s="151">
        <v>43</v>
      </c>
      <c r="D130" s="146" t="str">
        <f t="shared" si="12"/>
        <v>Ostali prihodi za posebne namjene</v>
      </c>
      <c r="E130" s="151">
        <v>4262</v>
      </c>
      <c r="F130" s="146" t="str">
        <f t="shared" si="13"/>
        <v>Ulaganja u računalne programe</v>
      </c>
      <c r="G130" s="186" t="s">
        <v>191</v>
      </c>
      <c r="H130" s="146" t="str">
        <f t="shared" si="14"/>
        <v>REDOVNA DJELATNOST SVEUČILIŠTA U ZADRU (IZ EVIDENCIJSKIH PRIHODA)</v>
      </c>
      <c r="I130" s="185">
        <v>10664</v>
      </c>
      <c r="J130" s="283">
        <v>11199</v>
      </c>
      <c r="K130" s="283">
        <v>11757.178125</v>
      </c>
      <c r="M130" s="141" t="str">
        <f t="shared" si="15"/>
        <v>426</v>
      </c>
      <c r="N130" s="141" t="str">
        <f t="shared" si="16"/>
        <v>42</v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>08006</v>
      </c>
      <c r="B133" s="145" t="str">
        <f>IF(C133="","",VLOOKUP('Opći dio'!$C$3,'Opći dio'!$L$6:$U$136,9,FALSE))</f>
        <v>Sveučilišta i veleučilišta u Republici Hrvatskoj</v>
      </c>
      <c r="C133" s="151">
        <v>52</v>
      </c>
      <c r="D133" s="146" t="str">
        <f t="shared" si="23"/>
        <v>Ostale pomoći</v>
      </c>
      <c r="E133" s="151">
        <v>3111</v>
      </c>
      <c r="F133" s="146" t="str">
        <f t="shared" si="24"/>
        <v>Plaće za redovan rad</v>
      </c>
      <c r="G133" s="186" t="s">
        <v>191</v>
      </c>
      <c r="H133" s="146" t="str">
        <f t="shared" si="25"/>
        <v>REDOVNA DJELATNOST SVEUČILIŠTA U ZADRU (IZ EVIDENCIJSKIH PRIHODA)</v>
      </c>
      <c r="I133" s="185">
        <v>75000</v>
      </c>
      <c r="J133" s="185">
        <v>75000</v>
      </c>
      <c r="K133" s="185">
        <v>75000</v>
      </c>
      <c r="M133" s="141" t="str">
        <f t="shared" si="26"/>
        <v>311</v>
      </c>
      <c r="N133" s="141" t="str">
        <f t="shared" si="27"/>
        <v>31</v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>08006</v>
      </c>
      <c r="B134" s="145" t="str">
        <f>IF(C134="","",VLOOKUP('Opći dio'!$C$3,'Opći dio'!$L$6:$U$136,9,FALSE))</f>
        <v>Sveučilišta i veleučilišta u Republici Hrvatskoj</v>
      </c>
      <c r="C134" s="151">
        <v>52</v>
      </c>
      <c r="D134" s="146" t="str">
        <f t="shared" si="23"/>
        <v>Ostale pomoći</v>
      </c>
      <c r="E134" s="151">
        <v>3132</v>
      </c>
      <c r="F134" s="146" t="str">
        <f t="shared" si="24"/>
        <v>Doprinosi za obvezno zdravstveno osiguranje</v>
      </c>
      <c r="G134" s="186" t="s">
        <v>191</v>
      </c>
      <c r="H134" s="146" t="str">
        <f t="shared" si="25"/>
        <v>REDOVNA DJELATNOST SVEUČILIŠTA U ZADRU (IZ EVIDENCIJSKIH PRIHODA)</v>
      </c>
      <c r="I134" s="185">
        <v>12300</v>
      </c>
      <c r="J134" s="185">
        <v>12300</v>
      </c>
      <c r="K134" s="185">
        <v>12300</v>
      </c>
      <c r="M134" s="141" t="str">
        <f t="shared" si="26"/>
        <v>313</v>
      </c>
      <c r="N134" s="141" t="str">
        <f t="shared" si="27"/>
        <v>31</v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>08006</v>
      </c>
      <c r="B135" s="145" t="str">
        <f>IF(C135="","",VLOOKUP('Opći dio'!$C$3,'Opći dio'!$L$6:$U$136,9,FALSE))</f>
        <v>Sveučilišta i veleučilišta u Republici Hrvatskoj</v>
      </c>
      <c r="C135" s="151">
        <v>52</v>
      </c>
      <c r="D135" s="146" t="str">
        <f t="shared" si="23"/>
        <v>Ostale pomoći</v>
      </c>
      <c r="E135" s="151">
        <v>3211</v>
      </c>
      <c r="F135" s="146" t="str">
        <f t="shared" si="24"/>
        <v>Službena putovanja</v>
      </c>
      <c r="G135" s="186" t="s">
        <v>191</v>
      </c>
      <c r="H135" s="146" t="str">
        <f t="shared" si="25"/>
        <v>REDOVNA DJELATNOST SVEUČILIŠTA U ZADRU (IZ EVIDENCIJSKIH PRIHODA)</v>
      </c>
      <c r="I135" s="185">
        <v>150000</v>
      </c>
      <c r="J135" s="185">
        <v>170000</v>
      </c>
      <c r="K135" s="185">
        <v>170000</v>
      </c>
      <c r="M135" s="141" t="str">
        <f t="shared" si="26"/>
        <v>321</v>
      </c>
      <c r="N135" s="141" t="str">
        <f t="shared" si="27"/>
        <v>32</v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>08006</v>
      </c>
      <c r="B136" s="145" t="str">
        <f>IF(C136="","",VLOOKUP('Opći dio'!$C$3,'Opći dio'!$L$6:$U$136,9,FALSE))</f>
        <v>Sveučilišta i veleučilišta u Republici Hrvatskoj</v>
      </c>
      <c r="C136" s="151">
        <v>52</v>
      </c>
      <c r="D136" s="146" t="str">
        <f t="shared" si="23"/>
        <v>Ostale pomoći</v>
      </c>
      <c r="E136" s="151">
        <v>3214</v>
      </c>
      <c r="F136" s="146" t="str">
        <f t="shared" si="24"/>
        <v>Ostale naknade troškova zaposlenima</v>
      </c>
      <c r="G136" s="186" t="s">
        <v>191</v>
      </c>
      <c r="H136" s="146" t="str">
        <f t="shared" si="25"/>
        <v>REDOVNA DJELATNOST SVEUČILIŠTA U ZADRU (IZ EVIDENCIJSKIH PRIHODA)</v>
      </c>
      <c r="I136" s="185">
        <v>50000</v>
      </c>
      <c r="J136" s="185">
        <v>50000</v>
      </c>
      <c r="K136" s="185">
        <v>50000</v>
      </c>
      <c r="M136" s="141" t="str">
        <f t="shared" si="26"/>
        <v>321</v>
      </c>
      <c r="N136" s="141" t="str">
        <f t="shared" si="27"/>
        <v>32</v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>08006</v>
      </c>
      <c r="B137" s="145" t="str">
        <f>IF(C137="","",VLOOKUP('Opći dio'!$C$3,'Opći dio'!$L$6:$U$136,9,FALSE))</f>
        <v>Sveučilišta i veleučilišta u Republici Hrvatskoj</v>
      </c>
      <c r="C137" s="151">
        <v>52</v>
      </c>
      <c r="D137" s="146" t="str">
        <f t="shared" si="23"/>
        <v>Ostale pomoći</v>
      </c>
      <c r="E137" s="151">
        <v>3235</v>
      </c>
      <c r="F137" s="146" t="str">
        <f t="shared" si="24"/>
        <v>Zakupnine i najamnine</v>
      </c>
      <c r="G137" s="186" t="s">
        <v>191</v>
      </c>
      <c r="H137" s="146" t="str">
        <f t="shared" si="25"/>
        <v>REDOVNA DJELATNOST SVEUČILIŠTA U ZADRU (IZ EVIDENCIJSKIH PRIHODA)</v>
      </c>
      <c r="I137" s="185">
        <v>14000</v>
      </c>
      <c r="J137" s="185">
        <v>12000</v>
      </c>
      <c r="K137" s="185">
        <v>32000</v>
      </c>
      <c r="M137" s="141" t="str">
        <f t="shared" si="26"/>
        <v>323</v>
      </c>
      <c r="N137" s="141" t="str">
        <f t="shared" si="27"/>
        <v>32</v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>08006</v>
      </c>
      <c r="B138" s="145" t="str">
        <f>IF(C138="","",VLOOKUP('Opći dio'!$C$3,'Opći dio'!$L$6:$U$136,9,FALSE))</f>
        <v>Sveučilišta i veleučilišta u Republici Hrvatskoj</v>
      </c>
      <c r="C138" s="151">
        <v>52</v>
      </c>
      <c r="D138" s="146" t="str">
        <f t="shared" si="23"/>
        <v>Ostale pomoći</v>
      </c>
      <c r="E138" s="151">
        <v>3237</v>
      </c>
      <c r="F138" s="146" t="str">
        <f t="shared" si="24"/>
        <v>Intelektualne i osobne usluge</v>
      </c>
      <c r="G138" s="186" t="s">
        <v>191</v>
      </c>
      <c r="H138" s="146" t="str">
        <f t="shared" si="25"/>
        <v>REDOVNA DJELATNOST SVEUČILIŠTA U ZADRU (IZ EVIDENCIJSKIH PRIHODA)</v>
      </c>
      <c r="I138" s="185">
        <v>190700</v>
      </c>
      <c r="J138" s="185">
        <v>220700</v>
      </c>
      <c r="K138" s="185">
        <v>220700</v>
      </c>
      <c r="M138" s="141" t="str">
        <f t="shared" si="26"/>
        <v>323</v>
      </c>
      <c r="N138" s="141" t="str">
        <f t="shared" si="27"/>
        <v>32</v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>08006</v>
      </c>
      <c r="B139" s="145" t="str">
        <f>IF(C139="","",VLOOKUP('Opći dio'!$C$3,'Opći dio'!$L$6:$U$136,9,FALSE))</f>
        <v>Sveučilišta i veleučilišta u Republici Hrvatskoj</v>
      </c>
      <c r="C139" s="151">
        <v>52</v>
      </c>
      <c r="D139" s="146" t="str">
        <f t="shared" si="23"/>
        <v>Ostale pomoći</v>
      </c>
      <c r="E139" s="151">
        <v>3239</v>
      </c>
      <c r="F139" s="146" t="str">
        <f t="shared" si="24"/>
        <v>Ostale usluge</v>
      </c>
      <c r="G139" s="186" t="s">
        <v>191</v>
      </c>
      <c r="H139" s="146" t="str">
        <f t="shared" si="25"/>
        <v>REDOVNA DJELATNOST SVEUČILIŠTA U ZADRU (IZ EVIDENCIJSKIH PRIHODA)</v>
      </c>
      <c r="I139" s="185">
        <v>150000</v>
      </c>
      <c r="J139" s="185">
        <v>150000</v>
      </c>
      <c r="K139" s="185">
        <v>150000</v>
      </c>
      <c r="M139" s="141" t="str">
        <f t="shared" si="26"/>
        <v>323</v>
      </c>
      <c r="N139" s="141" t="str">
        <f t="shared" si="27"/>
        <v>32</v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>08006</v>
      </c>
      <c r="B140" s="145" t="str">
        <f>IF(C140="","",VLOOKUP('Opći dio'!$C$3,'Opći dio'!$L$6:$U$136,9,FALSE))</f>
        <v>Sveučilišta i veleučilišta u Republici Hrvatskoj</v>
      </c>
      <c r="C140" s="151">
        <v>52</v>
      </c>
      <c r="D140" s="146" t="str">
        <f t="shared" si="23"/>
        <v>Ostale pomoći</v>
      </c>
      <c r="E140" s="151">
        <v>3241</v>
      </c>
      <c r="F140" s="146" t="str">
        <f t="shared" si="24"/>
        <v>Naknade troškova osobama izvan radnog odnosa</v>
      </c>
      <c r="G140" s="186" t="s">
        <v>191</v>
      </c>
      <c r="H140" s="146" t="str">
        <f t="shared" si="25"/>
        <v>REDOVNA DJELATNOST SVEUČILIŠTA U ZADRU (IZ EVIDENCIJSKIH PRIHODA)</v>
      </c>
      <c r="I140" s="185">
        <v>80000</v>
      </c>
      <c r="J140" s="185">
        <v>100000</v>
      </c>
      <c r="K140" s="185">
        <v>100000</v>
      </c>
      <c r="M140" s="141" t="str">
        <f t="shared" si="26"/>
        <v>324</v>
      </c>
      <c r="N140" s="141" t="str">
        <f t="shared" si="27"/>
        <v>32</v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>08006</v>
      </c>
      <c r="B141" s="145" t="str">
        <f>IF(C141="","",VLOOKUP('Opći dio'!$C$3,'Opći dio'!$L$6:$U$136,9,FALSE))</f>
        <v>Sveučilišta i veleučilišta u Republici Hrvatskoj</v>
      </c>
      <c r="C141" s="151">
        <v>52</v>
      </c>
      <c r="D141" s="146" t="str">
        <f t="shared" si="23"/>
        <v>Ostale pomoći</v>
      </c>
      <c r="E141" s="151">
        <v>4227</v>
      </c>
      <c r="F141" s="146" t="str">
        <f t="shared" si="24"/>
        <v>Uređaji, strojevi i oprema za ostale namjene</v>
      </c>
      <c r="G141" s="186" t="s">
        <v>191</v>
      </c>
      <c r="H141" s="146" t="str">
        <f t="shared" si="25"/>
        <v>REDOVNA DJELATNOST SVEUČILIŠTA U ZADRU (IZ EVIDENCIJSKIH PRIHODA)</v>
      </c>
      <c r="I141" s="185">
        <v>70000</v>
      </c>
      <c r="J141" s="185">
        <v>100000</v>
      </c>
      <c r="K141" s="185">
        <v>100000</v>
      </c>
      <c r="M141" s="141" t="str">
        <f t="shared" si="26"/>
        <v>422</v>
      </c>
      <c r="N141" s="141" t="str">
        <f t="shared" si="27"/>
        <v>42</v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>08006</v>
      </c>
      <c r="B142" s="145" t="str">
        <f>IF(C142="","",VLOOKUP('Opći dio'!$C$3,'Opći dio'!$L$6:$U$136,9,FALSE))</f>
        <v>Sveučilišta i veleučilišta u Republici Hrvatskoj</v>
      </c>
      <c r="C142" s="151">
        <v>52</v>
      </c>
      <c r="D142" s="146" t="str">
        <f t="shared" si="23"/>
        <v>Ostale pomoći</v>
      </c>
      <c r="E142" s="151">
        <v>4221</v>
      </c>
      <c r="F142" s="146" t="str">
        <f t="shared" si="24"/>
        <v>Uredska oprema i namještaj</v>
      </c>
      <c r="G142" s="186" t="s">
        <v>191</v>
      </c>
      <c r="H142" s="146" t="str">
        <f t="shared" si="25"/>
        <v>REDOVNA DJELATNOST SVEUČILIŠTA U ZADRU (IZ EVIDENCIJSKIH PRIHODA)</v>
      </c>
      <c r="I142" s="185">
        <v>4236224</v>
      </c>
      <c r="J142" s="185">
        <v>0</v>
      </c>
      <c r="K142" s="185">
        <v>0</v>
      </c>
      <c r="M142" s="141" t="str">
        <f t="shared" si="26"/>
        <v>422</v>
      </c>
      <c r="N142" s="141" t="str">
        <f t="shared" si="27"/>
        <v>42</v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>08006</v>
      </c>
      <c r="B144" s="145" t="str">
        <f>IF(C144="","",VLOOKUP('Opći dio'!$C$3,'Opći dio'!$L$6:$U$136,9,FALSE))</f>
        <v>Sveučilišta i veleučilišta u Republici Hrvatskoj</v>
      </c>
      <c r="C144" s="151">
        <v>61</v>
      </c>
      <c r="D144" s="146" t="str">
        <f t="shared" si="23"/>
        <v>Donacije</v>
      </c>
      <c r="E144" s="151">
        <v>3211</v>
      </c>
      <c r="F144" s="146" t="str">
        <f t="shared" si="24"/>
        <v>Službena putovanja</v>
      </c>
      <c r="G144" s="186" t="s">
        <v>191</v>
      </c>
      <c r="H144" s="146" t="str">
        <f t="shared" si="25"/>
        <v>REDOVNA DJELATNOST SVEUČILIŠTA U ZADRU (IZ EVIDENCIJSKIH PRIHODA)</v>
      </c>
      <c r="I144" s="185">
        <v>5000</v>
      </c>
      <c r="J144" s="185">
        <v>5000</v>
      </c>
      <c r="K144" s="185">
        <v>5000</v>
      </c>
      <c r="M144" s="141" t="str">
        <f t="shared" si="26"/>
        <v>321</v>
      </c>
      <c r="N144" s="141" t="str">
        <f t="shared" si="27"/>
        <v>32</v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>08006</v>
      </c>
      <c r="B145" s="145" t="str">
        <f>IF(C145="","",VLOOKUP('Opći dio'!$C$3,'Opći dio'!$L$6:$U$136,9,FALSE))</f>
        <v>Sveučilišta i veleučilišta u Republici Hrvatskoj</v>
      </c>
      <c r="C145" s="151">
        <v>61</v>
      </c>
      <c r="D145" s="146" t="str">
        <f t="shared" si="23"/>
        <v>Donacije</v>
      </c>
      <c r="E145" s="151">
        <v>3237</v>
      </c>
      <c r="F145" s="146" t="str">
        <f t="shared" si="24"/>
        <v>Intelektualne i osobne usluge</v>
      </c>
      <c r="G145" s="186" t="s">
        <v>191</v>
      </c>
      <c r="H145" s="146" t="str">
        <f t="shared" si="25"/>
        <v>REDOVNA DJELATNOST SVEUČILIŠTA U ZADRU (IZ EVIDENCIJSKIH PRIHODA)</v>
      </c>
      <c r="I145" s="185">
        <v>15000</v>
      </c>
      <c r="J145" s="185">
        <v>15000</v>
      </c>
      <c r="K145" s="185">
        <v>15000</v>
      </c>
      <c r="M145" s="141" t="str">
        <f t="shared" si="26"/>
        <v>323</v>
      </c>
      <c r="N145" s="141" t="str">
        <f t="shared" si="27"/>
        <v>32</v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>08006</v>
      </c>
      <c r="B146" s="145" t="str">
        <f>IF(C146="","",VLOOKUP('Opći dio'!$C$3,'Opći dio'!$L$6:$U$136,9,FALSE))</f>
        <v>Sveučilišta i veleučilišta u Republici Hrvatskoj</v>
      </c>
      <c r="C146" s="151">
        <v>61</v>
      </c>
      <c r="D146" s="146" t="str">
        <f t="shared" si="23"/>
        <v>Donacije</v>
      </c>
      <c r="E146" s="151">
        <v>3239</v>
      </c>
      <c r="F146" s="146" t="str">
        <f t="shared" si="24"/>
        <v>Ostale usluge</v>
      </c>
      <c r="G146" s="186" t="s">
        <v>191</v>
      </c>
      <c r="H146" s="146" t="str">
        <f t="shared" si="25"/>
        <v>REDOVNA DJELATNOST SVEUČILIŠTA U ZADRU (IZ EVIDENCIJSKIH PRIHODA)</v>
      </c>
      <c r="I146" s="185">
        <v>15000</v>
      </c>
      <c r="J146" s="185">
        <v>15000</v>
      </c>
      <c r="K146" s="185">
        <v>15000</v>
      </c>
      <c r="M146" s="141" t="str">
        <f t="shared" si="26"/>
        <v>323</v>
      </c>
      <c r="N146" s="141" t="str">
        <f t="shared" si="27"/>
        <v>32</v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>08006</v>
      </c>
      <c r="B147" s="145" t="str">
        <f>IF(C147="","",VLOOKUP('Opći dio'!$C$3,'Opći dio'!$L$6:$U$136,9,FALSE))</f>
        <v>Sveučilišta i veleučilišta u Republici Hrvatskoj</v>
      </c>
      <c r="C147" s="151">
        <v>61</v>
      </c>
      <c r="D147" s="146" t="str">
        <f t="shared" si="23"/>
        <v>Donacije</v>
      </c>
      <c r="E147" s="151">
        <v>3293</v>
      </c>
      <c r="F147" s="146" t="str">
        <f t="shared" si="24"/>
        <v>Reprezentacija</v>
      </c>
      <c r="G147" s="186" t="s">
        <v>191</v>
      </c>
      <c r="H147" s="146" t="str">
        <f t="shared" si="25"/>
        <v>REDOVNA DJELATNOST SVEUČILIŠTA U ZADRU (IZ EVIDENCIJSKIH PRIHODA)</v>
      </c>
      <c r="I147" s="185">
        <v>15000</v>
      </c>
      <c r="J147" s="185">
        <v>15000</v>
      </c>
      <c r="K147" s="185">
        <v>15000</v>
      </c>
      <c r="M147" s="141" t="str">
        <f t="shared" si="26"/>
        <v>329</v>
      </c>
      <c r="N147" s="141" t="str">
        <f t="shared" si="27"/>
        <v>32</v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>08006</v>
      </c>
      <c r="B148" s="145" t="str">
        <f>IF(C148="","",VLOOKUP('Opći dio'!$C$3,'Opći dio'!$L$6:$U$136,9,FALSE))</f>
        <v>Sveučilišta i veleučilišta u Republici Hrvatskoj</v>
      </c>
      <c r="C148" s="151">
        <v>61</v>
      </c>
      <c r="D148" s="146" t="str">
        <f t="shared" si="23"/>
        <v>Donacije</v>
      </c>
      <c r="E148" s="151">
        <v>3721</v>
      </c>
      <c r="F148" s="146" t="str">
        <f t="shared" si="24"/>
        <v>Naknade građanima i kućanstvima u novcu</v>
      </c>
      <c r="G148" s="186" t="s">
        <v>191</v>
      </c>
      <c r="H148" s="146" t="str">
        <f t="shared" si="25"/>
        <v>REDOVNA DJELATNOST SVEUČILIŠTA U ZADRU (IZ EVIDENCIJSKIH PRIHODA)</v>
      </c>
      <c r="I148" s="185">
        <v>40000</v>
      </c>
      <c r="J148" s="185">
        <v>40000</v>
      </c>
      <c r="K148" s="185">
        <v>40000</v>
      </c>
      <c r="M148" s="141" t="str">
        <f t="shared" si="26"/>
        <v>372</v>
      </c>
      <c r="N148" s="141" t="str">
        <f t="shared" si="27"/>
        <v>37</v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>08006</v>
      </c>
      <c r="B150" s="145" t="str">
        <f>IF(C150="","",VLOOKUP('Opći dio'!$C$3,'Opći dio'!$L$6:$U$136,9,FALSE))</f>
        <v>Sveučilišta i veleučilišta u Republici Hrvatskoj</v>
      </c>
      <c r="C150" s="151">
        <v>71</v>
      </c>
      <c r="D150" s="146" t="str">
        <f t="shared" si="23"/>
        <v>Prihodi od nefin. imovine i nadoknade štete s osnova osig.</v>
      </c>
      <c r="E150" s="151">
        <v>3232</v>
      </c>
      <c r="F150" s="146" t="str">
        <f t="shared" si="24"/>
        <v>Usluge tekućeg i investicijskog održavanja</v>
      </c>
      <c r="G150" s="186" t="s">
        <v>191</v>
      </c>
      <c r="H150" s="146" t="str">
        <f t="shared" si="25"/>
        <v>REDOVNA DJELATNOST SVEUČILIŠTA U ZADRU (IZ EVIDENCIJSKIH PRIHODA)</v>
      </c>
      <c r="I150" s="185">
        <v>35200</v>
      </c>
      <c r="J150" s="185">
        <v>33500</v>
      </c>
      <c r="K150" s="185">
        <v>28500</v>
      </c>
      <c r="M150" s="141" t="str">
        <f t="shared" si="26"/>
        <v>323</v>
      </c>
      <c r="N150" s="141" t="str">
        <f t="shared" si="27"/>
        <v>32</v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topLeftCell="F1" zoomScaleNormal="100" workbookViewId="0">
      <pane ySplit="2" topLeftCell="A89" activePane="bottomLeft" state="frozen"/>
      <selection pane="bottomLeft" activeCell="M110" sqref="M110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5" t="s">
        <v>792</v>
      </c>
      <c r="B1" s="295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3111</v>
      </c>
      <c r="D3" s="146" t="str">
        <f>IFERROR(VLOOKUP(C3,$U$5:$W$129,2,FALSE),"")</f>
        <v>Plaće za redovan rad</v>
      </c>
      <c r="E3" s="186" t="s">
        <v>900</v>
      </c>
      <c r="F3" s="146" t="str">
        <f>IFERROR(VLOOKUP(E3,$AA$5:$AB$500,2,FALSE),"")</f>
        <v>MADE IN-LAND projekt očuvanja prirodnih i kulturnih resursa u unutrašnjosti Italije i Hrvatske</v>
      </c>
      <c r="G3" s="185">
        <v>84038</v>
      </c>
      <c r="H3" s="185">
        <v>0</v>
      </c>
      <c r="I3" s="185">
        <v>0</v>
      </c>
      <c r="J3" s="201"/>
      <c r="K3" s="200"/>
      <c r="L3" s="200"/>
      <c r="M3" s="201"/>
      <c r="N3" s="201"/>
      <c r="P3" s="141" t="str">
        <f>LEFT(C3,3)</f>
        <v>311</v>
      </c>
      <c r="Q3" s="141" t="str">
        <f>LEFT(C3,2)</f>
        <v>31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3132</v>
      </c>
      <c r="D4" s="146" t="str">
        <f t="shared" ref="D4:D67" si="2">IFERROR(VLOOKUP(C4,$U$5:$W$129,2,FALSE),"")</f>
        <v>Doprinosi za obvezno zdravstveno osiguranje</v>
      </c>
      <c r="E4" s="186" t="s">
        <v>900</v>
      </c>
      <c r="F4" s="146" t="str">
        <f t="shared" ref="F4:F67" si="3">IFERROR(VLOOKUP(E4,$AA$5:$AB$500,2,FALSE),"")</f>
        <v>MADE IN-LAND projekt očuvanja prirodnih i kulturnih resursa u unutrašnjosti Italije i Hrvatske</v>
      </c>
      <c r="G4" s="185">
        <v>16000</v>
      </c>
      <c r="H4" s="185">
        <v>0</v>
      </c>
      <c r="I4" s="185">
        <v>0</v>
      </c>
      <c r="J4" s="201"/>
      <c r="K4" s="200"/>
      <c r="L4" s="200"/>
      <c r="M4" s="201"/>
      <c r="N4" s="201"/>
      <c r="P4" s="141" t="str">
        <f t="shared" ref="P4:P67" si="4">LEFT(C4,3)</f>
        <v>313</v>
      </c>
      <c r="Q4" s="141" t="str">
        <f t="shared" ref="Q4:Q67" si="5">LEFT(C4,2)</f>
        <v>31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3211</v>
      </c>
      <c r="D5" s="146" t="str">
        <f t="shared" si="2"/>
        <v>Službena putovanja</v>
      </c>
      <c r="E5" s="186" t="s">
        <v>900</v>
      </c>
      <c r="F5" s="146" t="str">
        <f t="shared" si="3"/>
        <v>MADE IN-LAND projekt očuvanja prirodnih i kulturnih resursa u unutrašnjosti Italije i Hrvatske</v>
      </c>
      <c r="G5" s="185">
        <v>120000</v>
      </c>
      <c r="H5" s="185">
        <v>0</v>
      </c>
      <c r="I5" s="185">
        <v>0</v>
      </c>
      <c r="J5" s="201"/>
      <c r="K5" s="200"/>
      <c r="L5" s="200"/>
      <c r="M5" s="201"/>
      <c r="N5" s="201"/>
      <c r="P5" s="141" t="str">
        <f t="shared" si="4"/>
        <v>321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3212</v>
      </c>
      <c r="D6" s="146" t="str">
        <f t="shared" si="2"/>
        <v>Naknade za prijevoz, za rad na terenu i odvojeni život</v>
      </c>
      <c r="E6" s="186" t="s">
        <v>900</v>
      </c>
      <c r="F6" s="146" t="str">
        <f t="shared" si="3"/>
        <v>MADE IN-LAND projekt očuvanja prirodnih i kulturnih resursa u unutrašnjosti Italije i Hrvatske</v>
      </c>
      <c r="G6" s="185">
        <v>1730</v>
      </c>
      <c r="H6" s="185">
        <v>0</v>
      </c>
      <c r="I6" s="185">
        <v>0</v>
      </c>
      <c r="J6" s="201"/>
      <c r="K6" s="200"/>
      <c r="L6" s="200"/>
      <c r="M6" s="201"/>
      <c r="N6" s="201"/>
      <c r="P6" s="141" t="str">
        <f t="shared" si="4"/>
        <v>321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3221</v>
      </c>
      <c r="D7" s="146" t="str">
        <f t="shared" si="2"/>
        <v>Uredski materijal i ostali materijalni rashodi</v>
      </c>
      <c r="E7" s="186" t="s">
        <v>900</v>
      </c>
      <c r="F7" s="146" t="str">
        <f t="shared" si="3"/>
        <v>MADE IN-LAND projekt očuvanja prirodnih i kulturnih resursa u unutrašnjosti Italije i Hrvatske</v>
      </c>
      <c r="G7" s="185">
        <v>22289</v>
      </c>
      <c r="H7" s="185">
        <v>0</v>
      </c>
      <c r="I7" s="185">
        <v>0</v>
      </c>
      <c r="J7" s="201"/>
      <c r="K7" s="200"/>
      <c r="L7" s="200"/>
      <c r="M7" s="201"/>
      <c r="N7" s="201"/>
      <c r="P7" s="141" t="str">
        <f t="shared" si="4"/>
        <v>322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1"/>
        <v>Pomoći EU</v>
      </c>
      <c r="C8" s="151">
        <v>3233</v>
      </c>
      <c r="D8" s="146" t="str">
        <f t="shared" si="2"/>
        <v>Usluge promidžbe i informiranja</v>
      </c>
      <c r="E8" s="186" t="s">
        <v>900</v>
      </c>
      <c r="F8" s="146" t="str">
        <f t="shared" si="3"/>
        <v>MADE IN-LAND projekt očuvanja prirodnih i kulturnih resursa u unutrašnjosti Italije i Hrvatske</v>
      </c>
      <c r="G8" s="185">
        <v>158360</v>
      </c>
      <c r="H8" s="185">
        <v>0</v>
      </c>
      <c r="I8" s="185">
        <v>0</v>
      </c>
      <c r="J8" s="201"/>
      <c r="K8" s="200"/>
      <c r="L8" s="200"/>
      <c r="M8" s="201"/>
      <c r="N8" s="201"/>
      <c r="P8" s="141" t="str">
        <f t="shared" si="4"/>
        <v>323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3237</v>
      </c>
      <c r="D9" s="146" t="str">
        <f t="shared" si="2"/>
        <v>Intelektualne i osobne usluge</v>
      </c>
      <c r="E9" s="186" t="s">
        <v>900</v>
      </c>
      <c r="F9" s="146" t="str">
        <f t="shared" si="3"/>
        <v>MADE IN-LAND projekt očuvanja prirodnih i kulturnih resursa u unutrašnjosti Italije i Hrvatske</v>
      </c>
      <c r="G9" s="185">
        <v>25900</v>
      </c>
      <c r="H9" s="185">
        <v>0</v>
      </c>
      <c r="I9" s="185">
        <v>0</v>
      </c>
      <c r="J9" s="201"/>
      <c r="K9" s="200"/>
      <c r="L9" s="200"/>
      <c r="M9" s="201"/>
      <c r="N9" s="201"/>
      <c r="P9" s="141" t="str">
        <f t="shared" si="4"/>
        <v>323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52</v>
      </c>
      <c r="B10" s="146" t="str">
        <f t="shared" si="1"/>
        <v>Ostale pomoći</v>
      </c>
      <c r="C10" s="151">
        <v>3111</v>
      </c>
      <c r="D10" s="146" t="str">
        <f t="shared" si="2"/>
        <v>Plaće za redovan rad</v>
      </c>
      <c r="E10" s="186" t="s">
        <v>902</v>
      </c>
      <c r="F10" s="146" t="str">
        <f t="shared" si="3"/>
        <v>INTERREG DISCOVER projekt pozicioniranja slabije poznatih mjesta Italije i  Hrvatske na turističku kartu ponude</v>
      </c>
      <c r="G10" s="185">
        <v>180519</v>
      </c>
      <c r="H10" s="185">
        <v>110260</v>
      </c>
      <c r="I10" s="185">
        <v>0</v>
      </c>
      <c r="J10" s="201" t="s">
        <v>2340</v>
      </c>
      <c r="K10" s="200"/>
      <c r="L10" s="200"/>
      <c r="M10" s="201"/>
      <c r="N10" s="201"/>
      <c r="P10" s="141" t="str">
        <f t="shared" si="4"/>
        <v>311</v>
      </c>
      <c r="Q10" s="141" t="str">
        <f t="shared" si="5"/>
        <v>31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52</v>
      </c>
      <c r="B11" s="146" t="str">
        <f t="shared" si="1"/>
        <v>Ostale pomoći</v>
      </c>
      <c r="C11" s="151">
        <v>3132</v>
      </c>
      <c r="D11" s="146" t="str">
        <f t="shared" si="2"/>
        <v>Doprinosi za obvezno zdravstveno osiguranje</v>
      </c>
      <c r="E11" s="186" t="s">
        <v>902</v>
      </c>
      <c r="F11" s="146" t="str">
        <f t="shared" si="3"/>
        <v>INTERREG DISCOVER projekt pozicioniranja slabije poznatih mjesta Italije i  Hrvatske na turističku kartu ponude</v>
      </c>
      <c r="G11" s="185">
        <v>320000</v>
      </c>
      <c r="H11" s="185">
        <v>16000</v>
      </c>
      <c r="I11" s="185">
        <v>0</v>
      </c>
      <c r="J11" s="201"/>
      <c r="K11" s="200"/>
      <c r="L11" s="200"/>
      <c r="M11" s="201"/>
      <c r="N11" s="201"/>
      <c r="P11" s="141" t="str">
        <f t="shared" si="4"/>
        <v>313</v>
      </c>
      <c r="Q11" s="141" t="str">
        <f t="shared" si="5"/>
        <v>31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52</v>
      </c>
      <c r="B12" s="146" t="str">
        <f t="shared" si="1"/>
        <v>Ostale pomoći</v>
      </c>
      <c r="C12" s="151">
        <v>3211</v>
      </c>
      <c r="D12" s="146" t="str">
        <f t="shared" si="2"/>
        <v>Službena putovanja</v>
      </c>
      <c r="E12" s="186" t="s">
        <v>902</v>
      </c>
      <c r="F12" s="146" t="str">
        <f t="shared" si="3"/>
        <v>INTERREG DISCOVER projekt pozicioniranja slabije poznatih mjesta Italije i  Hrvatske na turističku kartu ponude</v>
      </c>
      <c r="G12" s="185">
        <v>42823</v>
      </c>
      <c r="H12" s="185">
        <v>42823</v>
      </c>
      <c r="I12" s="185">
        <v>0</v>
      </c>
      <c r="J12" s="201"/>
      <c r="K12" s="200"/>
      <c r="L12" s="200"/>
      <c r="M12" s="201"/>
      <c r="N12" s="201"/>
      <c r="P12" s="141" t="str">
        <f t="shared" si="4"/>
        <v>321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52</v>
      </c>
      <c r="B13" s="146" t="str">
        <f t="shared" si="1"/>
        <v>Ostale pomoći</v>
      </c>
      <c r="C13" s="151">
        <v>3221</v>
      </c>
      <c r="D13" s="146" t="str">
        <f t="shared" si="2"/>
        <v>Uredski materijal i ostali materijalni rashodi</v>
      </c>
      <c r="E13" s="186" t="s">
        <v>902</v>
      </c>
      <c r="F13" s="146" t="str">
        <f t="shared" si="3"/>
        <v>INTERREG DISCOVER projekt pozicioniranja slabije poznatih mjesta Italije i  Hrvatske na turističku kartu ponude</v>
      </c>
      <c r="G13" s="185">
        <v>31878</v>
      </c>
      <c r="H13" s="185">
        <v>15939</v>
      </c>
      <c r="I13" s="185">
        <v>0</v>
      </c>
      <c r="J13" s="201"/>
      <c r="K13" s="200"/>
      <c r="L13" s="200"/>
      <c r="M13" s="201"/>
      <c r="N13" s="201"/>
      <c r="P13" s="141" t="str">
        <f t="shared" si="4"/>
        <v>322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52</v>
      </c>
      <c r="B14" s="146" t="str">
        <f t="shared" si="1"/>
        <v>Ostale pomoći</v>
      </c>
      <c r="C14" s="151">
        <v>3237</v>
      </c>
      <c r="D14" s="146" t="str">
        <f t="shared" si="2"/>
        <v>Intelektualne i osobne usluge</v>
      </c>
      <c r="E14" s="186" t="s">
        <v>902</v>
      </c>
      <c r="F14" s="146" t="str">
        <f t="shared" si="3"/>
        <v>INTERREG DISCOVER projekt pozicioniranja slabije poznatih mjesta Italije i  Hrvatske na turističku kartu ponude</v>
      </c>
      <c r="G14" s="185">
        <v>273750</v>
      </c>
      <c r="H14" s="185">
        <v>0</v>
      </c>
      <c r="I14" s="185">
        <v>0</v>
      </c>
      <c r="J14" s="201"/>
      <c r="K14" s="200"/>
      <c r="L14" s="200"/>
      <c r="M14" s="201"/>
      <c r="N14" s="201"/>
      <c r="P14" s="141" t="str">
        <f t="shared" si="4"/>
        <v>323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51</v>
      </c>
      <c r="B15" s="146" t="str">
        <f t="shared" si="1"/>
        <v>Pomoći EU</v>
      </c>
      <c r="C15" s="151">
        <v>3111</v>
      </c>
      <c r="D15" s="146" t="str">
        <f t="shared" si="2"/>
        <v>Plaće za redovan rad</v>
      </c>
      <c r="E15" s="186" t="s">
        <v>904</v>
      </c>
      <c r="F15" s="146" t="str">
        <f t="shared" si="3"/>
        <v>INTERREG REPLICATE projekt revitalizacije zabačenih područja i izgubljene baštine</v>
      </c>
      <c r="G15" s="185">
        <v>91612</v>
      </c>
      <c r="H15" s="185">
        <v>0</v>
      </c>
      <c r="I15" s="185">
        <v>0</v>
      </c>
      <c r="J15" s="201" t="s">
        <v>2339</v>
      </c>
      <c r="K15" s="200"/>
      <c r="L15" s="200"/>
      <c r="M15" s="201"/>
      <c r="N15" s="201"/>
      <c r="P15" s="141" t="str">
        <f t="shared" si="4"/>
        <v>311</v>
      </c>
      <c r="Q15" s="141" t="str">
        <f t="shared" si="5"/>
        <v>31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51</v>
      </c>
      <c r="B16" s="146" t="str">
        <f t="shared" si="1"/>
        <v>Pomoći EU</v>
      </c>
      <c r="C16" s="151">
        <v>3121</v>
      </c>
      <c r="D16" s="146" t="str">
        <f t="shared" si="2"/>
        <v>Ostali rashodi za zaposlene</v>
      </c>
      <c r="E16" s="186" t="s">
        <v>904</v>
      </c>
      <c r="F16" s="146" t="str">
        <f t="shared" si="3"/>
        <v>INTERREG REPLICATE projekt revitalizacije zabačenih područja i izgubljene baštine</v>
      </c>
      <c r="G16" s="185">
        <v>3000</v>
      </c>
      <c r="H16" s="185">
        <v>0</v>
      </c>
      <c r="I16" s="185">
        <v>0</v>
      </c>
      <c r="J16" s="201"/>
      <c r="K16" s="200"/>
      <c r="L16" s="200"/>
      <c r="M16" s="201"/>
      <c r="N16" s="201"/>
      <c r="P16" s="141" t="str">
        <f t="shared" si="4"/>
        <v>312</v>
      </c>
      <c r="Q16" s="141" t="str">
        <f t="shared" si="5"/>
        <v>31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51</v>
      </c>
      <c r="B17" s="146" t="str">
        <f t="shared" si="1"/>
        <v>Pomoći EU</v>
      </c>
      <c r="C17" s="151">
        <v>3132</v>
      </c>
      <c r="D17" s="146" t="str">
        <f t="shared" si="2"/>
        <v>Doprinosi za obvezno zdravstveno osiguranje</v>
      </c>
      <c r="E17" s="186" t="s">
        <v>904</v>
      </c>
      <c r="F17" s="146" t="str">
        <f t="shared" si="3"/>
        <v>INTERREG REPLICATE projekt revitalizacije zabačenih područja i izgubljene baštine</v>
      </c>
      <c r="G17" s="185">
        <v>15116</v>
      </c>
      <c r="H17" s="185">
        <v>0</v>
      </c>
      <c r="I17" s="185">
        <v>0</v>
      </c>
      <c r="J17" s="201"/>
      <c r="K17" s="200"/>
      <c r="L17" s="200"/>
      <c r="M17" s="201"/>
      <c r="N17" s="201"/>
      <c r="P17" s="141" t="str">
        <f t="shared" si="4"/>
        <v>313</v>
      </c>
      <c r="Q17" s="141" t="str">
        <f t="shared" si="5"/>
        <v>31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51</v>
      </c>
      <c r="B18" s="146" t="str">
        <f t="shared" si="1"/>
        <v>Pomoći EU</v>
      </c>
      <c r="C18" s="151">
        <v>3211</v>
      </c>
      <c r="D18" s="146" t="str">
        <f t="shared" si="2"/>
        <v>Službena putovanja</v>
      </c>
      <c r="E18" s="186" t="s">
        <v>904</v>
      </c>
      <c r="F18" s="146" t="str">
        <f t="shared" si="3"/>
        <v>INTERREG REPLICATE projekt revitalizacije zabačenih područja i izgubljene baštine</v>
      </c>
      <c r="G18" s="185">
        <v>70793</v>
      </c>
      <c r="H18" s="185">
        <v>0</v>
      </c>
      <c r="I18" s="185">
        <v>0</v>
      </c>
      <c r="J18" s="201"/>
      <c r="K18" s="200"/>
      <c r="L18" s="200"/>
      <c r="M18" s="201"/>
      <c r="N18" s="201"/>
      <c r="P18" s="141" t="str">
        <f t="shared" si="4"/>
        <v>321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51</v>
      </c>
      <c r="B19" s="146" t="str">
        <f t="shared" si="1"/>
        <v>Pomoći EU</v>
      </c>
      <c r="C19" s="151">
        <v>3212</v>
      </c>
      <c r="D19" s="146" t="str">
        <f t="shared" si="2"/>
        <v>Naknade za prijevoz, za rad na terenu i odvojeni život</v>
      </c>
      <c r="E19" s="186" t="s">
        <v>904</v>
      </c>
      <c r="F19" s="146" t="str">
        <f t="shared" si="3"/>
        <v>INTERREG REPLICATE projekt revitalizacije zabačenih područja i izgubljene baštine</v>
      </c>
      <c r="G19" s="185">
        <v>3000</v>
      </c>
      <c r="H19" s="185">
        <v>0</v>
      </c>
      <c r="I19" s="185">
        <v>0</v>
      </c>
      <c r="J19" s="201"/>
      <c r="K19" s="200"/>
      <c r="L19" s="200"/>
      <c r="M19" s="201"/>
      <c r="N19" s="201"/>
      <c r="P19" s="141" t="str">
        <f t="shared" si="4"/>
        <v>321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51</v>
      </c>
      <c r="B20" s="146" t="str">
        <f t="shared" si="1"/>
        <v>Pomoći EU</v>
      </c>
      <c r="C20" s="151">
        <v>3221</v>
      </c>
      <c r="D20" s="146" t="str">
        <f t="shared" si="2"/>
        <v>Uredski materijal i ostali materijalni rashodi</v>
      </c>
      <c r="E20" s="186" t="s">
        <v>904</v>
      </c>
      <c r="F20" s="146" t="str">
        <f t="shared" si="3"/>
        <v>INTERREG REPLICATE projekt revitalizacije zabačenih područja i izgubljene baštine</v>
      </c>
      <c r="G20" s="185">
        <v>36497</v>
      </c>
      <c r="H20" s="185">
        <v>0</v>
      </c>
      <c r="I20" s="185">
        <v>0</v>
      </c>
      <c r="J20" s="201"/>
      <c r="K20" s="200"/>
      <c r="L20" s="200"/>
      <c r="M20" s="201"/>
      <c r="N20" s="201"/>
      <c r="P20" s="141" t="str">
        <f t="shared" si="4"/>
        <v>322</v>
      </c>
      <c r="Q20" s="141" t="str">
        <f t="shared" si="5"/>
        <v>32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51</v>
      </c>
      <c r="B21" s="146" t="str">
        <f t="shared" si="1"/>
        <v>Pomoći EU</v>
      </c>
      <c r="C21" s="151">
        <v>3237</v>
      </c>
      <c r="D21" s="146" t="str">
        <f t="shared" si="2"/>
        <v>Intelektualne i osobne usluge</v>
      </c>
      <c r="E21" s="186" t="s">
        <v>904</v>
      </c>
      <c r="F21" s="146" t="str">
        <f t="shared" si="3"/>
        <v>INTERREG REPLICATE projekt revitalizacije zabačenih područja i izgubljene baštine</v>
      </c>
      <c r="G21" s="185">
        <v>103376</v>
      </c>
      <c r="H21" s="185">
        <v>0</v>
      </c>
      <c r="I21" s="185">
        <v>0</v>
      </c>
      <c r="J21" s="201"/>
      <c r="K21" s="200"/>
      <c r="L21" s="200"/>
      <c r="M21" s="201"/>
      <c r="N21" s="201"/>
      <c r="P21" s="141" t="str">
        <f t="shared" si="4"/>
        <v>323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51</v>
      </c>
      <c r="B22" s="146" t="str">
        <f t="shared" si="1"/>
        <v>Pomoći EU</v>
      </c>
      <c r="C22" s="151">
        <v>4221</v>
      </c>
      <c r="D22" s="146" t="str">
        <f t="shared" si="2"/>
        <v>Uredska oprema i namještaj</v>
      </c>
      <c r="E22" s="186" t="s">
        <v>904</v>
      </c>
      <c r="F22" s="146" t="str">
        <f t="shared" si="3"/>
        <v>INTERREG REPLICATE projekt revitalizacije zabačenih područja i izgubljene baštine</v>
      </c>
      <c r="G22" s="185">
        <v>9668</v>
      </c>
      <c r="H22" s="185">
        <v>0</v>
      </c>
      <c r="I22" s="185">
        <v>0</v>
      </c>
      <c r="J22" s="201"/>
      <c r="K22" s="200"/>
      <c r="L22" s="200"/>
      <c r="M22" s="201"/>
      <c r="N22" s="201"/>
      <c r="P22" s="141" t="str">
        <f t="shared" si="4"/>
        <v>422</v>
      </c>
      <c r="Q22" s="141" t="str">
        <f t="shared" si="5"/>
        <v>42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51</v>
      </c>
      <c r="B23" s="146" t="str">
        <f t="shared" si="1"/>
        <v>Pomoći EU</v>
      </c>
      <c r="C23" s="151">
        <v>3111</v>
      </c>
      <c r="D23" s="146" t="str">
        <f t="shared" si="2"/>
        <v>Plaće za redovan rad</v>
      </c>
      <c r="E23" s="186" t="s">
        <v>906</v>
      </c>
      <c r="F23" s="146" t="str">
        <f t="shared" si="3"/>
        <v>INTERREG GUTTA projekt pilot akcije pronalaska eko-rute s naglaskom na zaštitu okoliša</v>
      </c>
      <c r="G23" s="185">
        <v>200600</v>
      </c>
      <c r="H23" s="185">
        <v>90000</v>
      </c>
      <c r="I23" s="185">
        <v>0</v>
      </c>
      <c r="J23" s="201"/>
      <c r="K23" s="200"/>
      <c r="L23" s="200"/>
      <c r="M23" s="201"/>
      <c r="N23" s="201"/>
      <c r="P23" s="141" t="str">
        <f t="shared" si="4"/>
        <v>311</v>
      </c>
      <c r="Q23" s="141" t="str">
        <f t="shared" si="5"/>
        <v>31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51</v>
      </c>
      <c r="B24" s="146" t="str">
        <f t="shared" si="1"/>
        <v>Pomoći EU</v>
      </c>
      <c r="C24" s="151">
        <v>3132</v>
      </c>
      <c r="D24" s="146" t="str">
        <f t="shared" si="2"/>
        <v>Doprinosi za obvezno zdravstveno osiguranje</v>
      </c>
      <c r="E24" s="186" t="s">
        <v>906</v>
      </c>
      <c r="F24" s="146" t="str">
        <f t="shared" si="3"/>
        <v>INTERREG GUTTA projekt pilot akcije pronalaska eko-rute s naglaskom na zaštitu okoliša</v>
      </c>
      <c r="G24" s="185">
        <v>33099</v>
      </c>
      <c r="H24" s="185">
        <v>14850</v>
      </c>
      <c r="I24" s="185">
        <v>0</v>
      </c>
      <c r="J24" s="201"/>
      <c r="K24" s="200"/>
      <c r="L24" s="200"/>
      <c r="M24" s="201"/>
      <c r="N24" s="201"/>
      <c r="P24" s="141" t="str">
        <f t="shared" si="4"/>
        <v>313</v>
      </c>
      <c r="Q24" s="141" t="str">
        <f t="shared" si="5"/>
        <v>31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51</v>
      </c>
      <c r="B25" s="146" t="str">
        <f t="shared" si="1"/>
        <v>Pomoći EU</v>
      </c>
      <c r="C25" s="151">
        <v>3211</v>
      </c>
      <c r="D25" s="146" t="str">
        <f t="shared" si="2"/>
        <v>Službena putovanja</v>
      </c>
      <c r="E25" s="186" t="s">
        <v>906</v>
      </c>
      <c r="F25" s="146" t="str">
        <f t="shared" si="3"/>
        <v>INTERREG GUTTA projekt pilot akcije pronalaska eko-rute s naglaskom na zaštitu okoliša</v>
      </c>
      <c r="G25" s="185">
        <v>7400</v>
      </c>
      <c r="H25" s="185">
        <v>18426</v>
      </c>
      <c r="I25" s="185">
        <v>0</v>
      </c>
      <c r="J25" s="201"/>
      <c r="K25" s="200"/>
      <c r="L25" s="200"/>
      <c r="M25" s="201"/>
      <c r="N25" s="201"/>
      <c r="P25" s="141" t="str">
        <f t="shared" si="4"/>
        <v>321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51</v>
      </c>
      <c r="B26" s="146" t="str">
        <f t="shared" si="1"/>
        <v>Pomoći EU</v>
      </c>
      <c r="C26" s="151">
        <v>3221</v>
      </c>
      <c r="D26" s="146" t="str">
        <f t="shared" si="2"/>
        <v>Uredski materijal i ostali materijalni rashodi</v>
      </c>
      <c r="E26" s="186" t="s">
        <v>906</v>
      </c>
      <c r="F26" s="146" t="str">
        <f t="shared" si="3"/>
        <v>INTERREG GUTTA projekt pilot akcije pronalaska eko-rute s naglaskom na zaštitu okoliša</v>
      </c>
      <c r="G26" s="185">
        <v>34350</v>
      </c>
      <c r="H26" s="185">
        <v>343500</v>
      </c>
      <c r="I26" s="185">
        <v>0</v>
      </c>
      <c r="J26" s="201"/>
      <c r="K26" s="200"/>
      <c r="L26" s="200"/>
      <c r="M26" s="201"/>
      <c r="N26" s="201"/>
      <c r="P26" s="141" t="str">
        <f t="shared" si="4"/>
        <v>322</v>
      </c>
      <c r="Q26" s="141" t="str">
        <f t="shared" si="5"/>
        <v>32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51</v>
      </c>
      <c r="B27" s="146" t="str">
        <f t="shared" si="1"/>
        <v>Pomoći EU</v>
      </c>
      <c r="C27" s="151">
        <v>3237</v>
      </c>
      <c r="D27" s="146" t="str">
        <f t="shared" si="2"/>
        <v>Intelektualne i osobne usluge</v>
      </c>
      <c r="E27" s="186" t="s">
        <v>906</v>
      </c>
      <c r="F27" s="146" t="str">
        <f t="shared" si="3"/>
        <v>INTERREG GUTTA projekt pilot akcije pronalaska eko-rute s naglaskom na zaštitu okoliša</v>
      </c>
      <c r="G27" s="185">
        <v>10360</v>
      </c>
      <c r="H27" s="185">
        <v>0</v>
      </c>
      <c r="I27" s="185">
        <v>0</v>
      </c>
      <c r="J27" s="201"/>
      <c r="K27" s="200"/>
      <c r="L27" s="200"/>
      <c r="M27" s="201"/>
      <c r="N27" s="201"/>
      <c r="P27" s="141" t="str">
        <f t="shared" si="4"/>
        <v>323</v>
      </c>
      <c r="Q27" s="141" t="str">
        <f t="shared" si="5"/>
        <v>32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51</v>
      </c>
      <c r="B28" s="146" t="str">
        <f t="shared" si="1"/>
        <v>Pomoći EU</v>
      </c>
      <c r="C28" s="151">
        <v>4241</v>
      </c>
      <c r="D28" s="146" t="str">
        <f t="shared" si="2"/>
        <v>Knjige</v>
      </c>
      <c r="E28" s="186" t="s">
        <v>906</v>
      </c>
      <c r="F28" s="146" t="str">
        <f t="shared" si="3"/>
        <v>INTERREG GUTTA projekt pilot akcije pronalaska eko-rute s naglaskom na zaštitu okoliša</v>
      </c>
      <c r="G28" s="185">
        <v>21200</v>
      </c>
      <c r="H28" s="185">
        <v>0</v>
      </c>
      <c r="I28" s="185">
        <v>0</v>
      </c>
      <c r="J28" s="201"/>
      <c r="K28" s="200"/>
      <c r="L28" s="200"/>
      <c r="M28" s="201"/>
      <c r="N28" s="201"/>
      <c r="P28" s="141" t="str">
        <f t="shared" si="4"/>
        <v>424</v>
      </c>
      <c r="Q28" s="141" t="str">
        <f t="shared" si="5"/>
        <v>42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51</v>
      </c>
      <c r="B29" s="146" t="str">
        <f t="shared" si="1"/>
        <v>Pomoći EU</v>
      </c>
      <c r="C29" s="151">
        <v>3111</v>
      </c>
      <c r="D29" s="146" t="str">
        <f t="shared" si="2"/>
        <v>Plaće za redovan rad</v>
      </c>
      <c r="E29" s="186" t="s">
        <v>1702</v>
      </c>
      <c r="F29" s="146" t="str">
        <f t="shared" si="3"/>
        <v>INTERREG AADRIREEF -Inovativno iskorištavanje jadranskih grebena radi jačanja plave ekonomije</v>
      </c>
      <c r="G29" s="185">
        <v>310711</v>
      </c>
      <c r="H29" s="185">
        <v>162482</v>
      </c>
      <c r="I29" s="185">
        <v>0</v>
      </c>
      <c r="J29" s="201"/>
      <c r="K29" s="200"/>
      <c r="L29" s="200"/>
      <c r="M29" s="201"/>
      <c r="N29" s="201"/>
      <c r="P29" s="141" t="str">
        <f t="shared" si="4"/>
        <v>311</v>
      </c>
      <c r="Q29" s="141" t="str">
        <f t="shared" si="5"/>
        <v>31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51</v>
      </c>
      <c r="B30" s="146" t="str">
        <f t="shared" si="1"/>
        <v>Pomoći EU</v>
      </c>
      <c r="C30" s="151">
        <v>3132</v>
      </c>
      <c r="D30" s="146" t="str">
        <f t="shared" si="2"/>
        <v>Doprinosi za obvezno zdravstveno osiguranje</v>
      </c>
      <c r="E30" s="186" t="s">
        <v>1702</v>
      </c>
      <c r="F30" s="146" t="str">
        <f t="shared" si="3"/>
        <v>INTERREG AADRIREEF -Inovativno iskorištavanje jadranskih grebena radi jačanja plave ekonomije</v>
      </c>
      <c r="G30" s="185">
        <v>51153</v>
      </c>
      <c r="H30" s="185">
        <v>26810</v>
      </c>
      <c r="I30" s="185">
        <v>0</v>
      </c>
      <c r="J30" s="201"/>
      <c r="K30" s="200"/>
      <c r="L30" s="200"/>
      <c r="M30" s="201"/>
      <c r="N30" s="201"/>
      <c r="P30" s="141" t="str">
        <f t="shared" si="4"/>
        <v>313</v>
      </c>
      <c r="Q30" s="141" t="str">
        <f t="shared" si="5"/>
        <v>31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51</v>
      </c>
      <c r="B31" s="146" t="str">
        <f t="shared" si="1"/>
        <v>Pomoći EU</v>
      </c>
      <c r="C31" s="151">
        <v>3211</v>
      </c>
      <c r="D31" s="146" t="str">
        <f t="shared" si="2"/>
        <v>Službena putovanja</v>
      </c>
      <c r="E31" s="186" t="s">
        <v>1702</v>
      </c>
      <c r="F31" s="146" t="str">
        <f t="shared" si="3"/>
        <v>INTERREG AADRIREEF -Inovativno iskorištavanje jadranskih grebena radi jačanja plave ekonomije</v>
      </c>
      <c r="G31" s="185">
        <v>28154</v>
      </c>
      <c r="H31" s="185">
        <v>12432</v>
      </c>
      <c r="I31" s="185">
        <v>0</v>
      </c>
      <c r="J31" s="201"/>
      <c r="K31" s="200"/>
      <c r="L31" s="200"/>
      <c r="M31" s="201"/>
      <c r="N31" s="201"/>
      <c r="P31" s="141" t="str">
        <f t="shared" si="4"/>
        <v>321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51</v>
      </c>
      <c r="B32" s="146" t="str">
        <f t="shared" si="1"/>
        <v>Pomoći EU</v>
      </c>
      <c r="C32" s="151">
        <v>3221</v>
      </c>
      <c r="D32" s="146" t="str">
        <f t="shared" si="2"/>
        <v>Uredski materijal i ostali materijalni rashodi</v>
      </c>
      <c r="E32" s="186" t="s">
        <v>1702</v>
      </c>
      <c r="F32" s="146" t="str">
        <f t="shared" si="3"/>
        <v>INTERREG AADRIREEF -Inovativno iskorištavanje jadranskih grebena radi jačanja plave ekonomije</v>
      </c>
      <c r="G32" s="185">
        <v>69657</v>
      </c>
      <c r="H32" s="185">
        <v>28394</v>
      </c>
      <c r="I32" s="185">
        <v>0</v>
      </c>
      <c r="J32" s="201"/>
      <c r="K32" s="200"/>
      <c r="L32" s="200"/>
      <c r="M32" s="201"/>
      <c r="N32" s="201"/>
      <c r="P32" s="141" t="str">
        <f t="shared" si="4"/>
        <v>322</v>
      </c>
      <c r="Q32" s="141" t="str">
        <f t="shared" si="5"/>
        <v>32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>
        <v>51</v>
      </c>
      <c r="B33" s="146" t="str">
        <f t="shared" si="1"/>
        <v>Pomoći EU</v>
      </c>
      <c r="C33" s="151">
        <v>3237</v>
      </c>
      <c r="D33" s="146" t="str">
        <f t="shared" si="2"/>
        <v>Intelektualne i osobne usluge</v>
      </c>
      <c r="E33" s="186" t="s">
        <v>1702</v>
      </c>
      <c r="F33" s="146" t="str">
        <f t="shared" si="3"/>
        <v>INTERREG AADRIREEF -Inovativno iskorištavanje jadranskih grebena radi jačanja plave ekonomije</v>
      </c>
      <c r="G33" s="185">
        <v>133200</v>
      </c>
      <c r="H33" s="185">
        <v>133200</v>
      </c>
      <c r="I33" s="185">
        <v>0</v>
      </c>
      <c r="J33" s="201"/>
      <c r="K33" s="200"/>
      <c r="L33" s="200"/>
      <c r="M33" s="201"/>
      <c r="N33" s="201"/>
      <c r="P33" s="141" t="str">
        <f t="shared" si="4"/>
        <v>323</v>
      </c>
      <c r="Q33" s="141" t="str">
        <f t="shared" si="5"/>
        <v>32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>
        <v>51</v>
      </c>
      <c r="B34" s="146" t="str">
        <f t="shared" si="1"/>
        <v>Pomoći EU</v>
      </c>
      <c r="C34" s="151">
        <v>4233</v>
      </c>
      <c r="D34" s="146" t="str">
        <f t="shared" si="2"/>
        <v>Prijevozna sredstva u pomorskom i riječnom prometu</v>
      </c>
      <c r="E34" s="186" t="s">
        <v>1702</v>
      </c>
      <c r="F34" s="146" t="str">
        <f t="shared" si="3"/>
        <v>INTERREG AADRIREEF -Inovativno iskorištavanje jadranskih grebena radi jačanja plave ekonomije</v>
      </c>
      <c r="G34" s="185">
        <v>195000</v>
      </c>
      <c r="H34" s="185">
        <v>0</v>
      </c>
      <c r="I34" s="185">
        <v>0</v>
      </c>
      <c r="J34" s="201"/>
      <c r="K34" s="200"/>
      <c r="L34" s="200"/>
      <c r="M34" s="201"/>
      <c r="N34" s="201"/>
      <c r="P34" s="141" t="str">
        <f t="shared" si="4"/>
        <v>423</v>
      </c>
      <c r="Q34" s="141" t="str">
        <f t="shared" si="5"/>
        <v>42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51</v>
      </c>
      <c r="B35" s="146" t="str">
        <f t="shared" si="1"/>
        <v>Pomoći EU</v>
      </c>
      <c r="C35" s="151">
        <v>3111</v>
      </c>
      <c r="D35" s="146" t="str">
        <f t="shared" si="2"/>
        <v>Plaće za redovan rad</v>
      </c>
      <c r="E35" s="186" t="s">
        <v>1704</v>
      </c>
      <c r="F35" s="146" t="str">
        <f t="shared" si="3"/>
        <v>ERASMUS + LA GUIDE</v>
      </c>
      <c r="G35" s="185">
        <v>49253</v>
      </c>
      <c r="H35" s="185">
        <v>27468</v>
      </c>
      <c r="I35" s="185">
        <v>0</v>
      </c>
      <c r="J35" s="201"/>
      <c r="K35" s="200"/>
      <c r="L35" s="200"/>
      <c r="M35" s="201"/>
      <c r="N35" s="201"/>
      <c r="P35" s="141" t="str">
        <f t="shared" si="4"/>
        <v>311</v>
      </c>
      <c r="Q35" s="141" t="str">
        <f t="shared" si="5"/>
        <v>31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>
        <v>51</v>
      </c>
      <c r="B36" s="146" t="str">
        <f t="shared" si="1"/>
        <v>Pomoći EU</v>
      </c>
      <c r="C36" s="151">
        <v>3132</v>
      </c>
      <c r="D36" s="146" t="str">
        <f t="shared" si="2"/>
        <v>Doprinosi za obvezno zdravstveno osiguranje</v>
      </c>
      <c r="E36" s="186" t="s">
        <v>1704</v>
      </c>
      <c r="F36" s="146" t="str">
        <f t="shared" si="3"/>
        <v>ERASMUS + LA GUIDE</v>
      </c>
      <c r="G36" s="185">
        <v>8127</v>
      </c>
      <c r="H36" s="185">
        <v>4532</v>
      </c>
      <c r="I36" s="185">
        <v>0</v>
      </c>
      <c r="J36" s="201"/>
      <c r="K36" s="200"/>
      <c r="L36" s="200"/>
      <c r="M36" s="201"/>
      <c r="N36" s="201"/>
      <c r="P36" s="141" t="str">
        <f t="shared" si="4"/>
        <v>313</v>
      </c>
      <c r="Q36" s="141" t="str">
        <f t="shared" si="5"/>
        <v>31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>
        <v>51</v>
      </c>
      <c r="B37" s="146" t="str">
        <f t="shared" si="1"/>
        <v>Pomoći EU</v>
      </c>
      <c r="C37" s="151">
        <v>3211</v>
      </c>
      <c r="D37" s="146" t="str">
        <f t="shared" si="2"/>
        <v>Službena putovanja</v>
      </c>
      <c r="E37" s="186" t="s">
        <v>1704</v>
      </c>
      <c r="F37" s="146" t="str">
        <f t="shared" si="3"/>
        <v>ERASMUS + LA GUIDE</v>
      </c>
      <c r="G37" s="185">
        <v>8625</v>
      </c>
      <c r="H37" s="185">
        <v>8625</v>
      </c>
      <c r="I37" s="185">
        <v>0</v>
      </c>
      <c r="J37" s="201"/>
      <c r="K37" s="200"/>
      <c r="L37" s="200"/>
      <c r="M37" s="201"/>
      <c r="N37" s="201"/>
      <c r="P37" s="141" t="str">
        <f t="shared" si="4"/>
        <v>321</v>
      </c>
      <c r="Q37" s="141" t="str">
        <f t="shared" si="5"/>
        <v>32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51</v>
      </c>
      <c r="B38" s="146" t="str">
        <f t="shared" si="1"/>
        <v>Pomoći EU</v>
      </c>
      <c r="C38" s="151">
        <v>3214</v>
      </c>
      <c r="D38" s="146" t="str">
        <f t="shared" si="2"/>
        <v>Ostale naknade troškova zaposlenima</v>
      </c>
      <c r="E38" s="186" t="s">
        <v>1704</v>
      </c>
      <c r="F38" s="146" t="str">
        <f t="shared" si="3"/>
        <v>ERASMUS + LA GUIDE</v>
      </c>
      <c r="G38" s="185">
        <v>4000</v>
      </c>
      <c r="H38" s="185">
        <v>0</v>
      </c>
      <c r="I38" s="185">
        <v>0</v>
      </c>
      <c r="J38" s="201"/>
      <c r="K38" s="200"/>
      <c r="L38" s="200"/>
      <c r="M38" s="201"/>
      <c r="N38" s="201"/>
      <c r="P38" s="141" t="str">
        <f t="shared" si="4"/>
        <v>321</v>
      </c>
      <c r="Q38" s="141" t="str">
        <f t="shared" si="5"/>
        <v>32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>
        <v>51</v>
      </c>
      <c r="B39" s="146" t="str">
        <f t="shared" si="1"/>
        <v>Pomoći EU</v>
      </c>
      <c r="C39" s="151">
        <v>3237</v>
      </c>
      <c r="D39" s="146" t="str">
        <f t="shared" si="2"/>
        <v>Intelektualne i osobne usluge</v>
      </c>
      <c r="E39" s="186" t="s">
        <v>1704</v>
      </c>
      <c r="F39" s="146" t="str">
        <f t="shared" si="3"/>
        <v>ERASMUS + LA GUIDE</v>
      </c>
      <c r="G39" s="185">
        <v>22500</v>
      </c>
      <c r="H39" s="185">
        <v>15000</v>
      </c>
      <c r="I39" s="185">
        <v>0</v>
      </c>
      <c r="J39" s="201"/>
      <c r="K39" s="200"/>
      <c r="L39" s="200"/>
      <c r="M39" s="201"/>
      <c r="N39" s="201"/>
      <c r="P39" s="141" t="str">
        <f t="shared" si="4"/>
        <v>323</v>
      </c>
      <c r="Q39" s="141" t="str">
        <f t="shared" si="5"/>
        <v>32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>
        <v>51</v>
      </c>
      <c r="B40" s="146" t="str">
        <f t="shared" si="1"/>
        <v>Pomoći EU</v>
      </c>
      <c r="C40" s="151">
        <v>3111</v>
      </c>
      <c r="D40" s="146" t="str">
        <f t="shared" si="2"/>
        <v>Plaće za redovan rad</v>
      </c>
      <c r="E40" s="186" t="s">
        <v>1706</v>
      </c>
      <c r="F40" s="146" t="str">
        <f t="shared" si="3"/>
        <v>ERASMUS + EU-CONEXUXS</v>
      </c>
      <c r="G40" s="185">
        <v>251019</v>
      </c>
      <c r="H40" s="185">
        <v>251019</v>
      </c>
      <c r="I40" s="185">
        <v>0</v>
      </c>
      <c r="J40" s="201"/>
      <c r="K40" s="200"/>
      <c r="L40" s="200"/>
      <c r="M40" s="201"/>
      <c r="N40" s="201"/>
      <c r="P40" s="141" t="str">
        <f t="shared" si="4"/>
        <v>311</v>
      </c>
      <c r="Q40" s="141" t="str">
        <f t="shared" si="5"/>
        <v>31</v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>
        <v>51</v>
      </c>
      <c r="B41" s="146" t="str">
        <f t="shared" si="1"/>
        <v>Pomoći EU</v>
      </c>
      <c r="C41" s="151">
        <v>3121</v>
      </c>
      <c r="D41" s="146" t="str">
        <f t="shared" si="2"/>
        <v>Ostali rashodi za zaposlene</v>
      </c>
      <c r="E41" s="186" t="s">
        <v>1706</v>
      </c>
      <c r="F41" s="146" t="str">
        <f t="shared" si="3"/>
        <v>ERASMUS + EU-CONEXUXS</v>
      </c>
      <c r="G41" s="185">
        <v>6000</v>
      </c>
      <c r="H41" s="185">
        <v>6000</v>
      </c>
      <c r="I41" s="185">
        <v>0</v>
      </c>
      <c r="J41" s="201"/>
      <c r="K41" s="200"/>
      <c r="L41" s="200"/>
      <c r="M41" s="201"/>
      <c r="N41" s="201"/>
      <c r="P41" s="141" t="str">
        <f t="shared" si="4"/>
        <v>312</v>
      </c>
      <c r="Q41" s="141" t="str">
        <f t="shared" si="5"/>
        <v>31</v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>
        <v>51</v>
      </c>
      <c r="B42" s="146" t="str">
        <f t="shared" si="1"/>
        <v>Pomoći EU</v>
      </c>
      <c r="C42" s="151">
        <v>3132</v>
      </c>
      <c r="D42" s="146" t="str">
        <f t="shared" si="2"/>
        <v>Doprinosi za obvezno zdravstveno osiguranje</v>
      </c>
      <c r="E42" s="186" t="s">
        <v>1706</v>
      </c>
      <c r="F42" s="146" t="str">
        <f t="shared" si="3"/>
        <v>ERASMUS + EU-CONEXUXS</v>
      </c>
      <c r="G42" s="185">
        <v>41418</v>
      </c>
      <c r="H42" s="185">
        <v>41418</v>
      </c>
      <c r="I42" s="185">
        <v>0</v>
      </c>
      <c r="J42" s="201"/>
      <c r="K42" s="200"/>
      <c r="L42" s="200"/>
      <c r="M42" s="201"/>
      <c r="N42" s="201"/>
      <c r="P42" s="141" t="str">
        <f t="shared" si="4"/>
        <v>313</v>
      </c>
      <c r="Q42" s="141" t="str">
        <f t="shared" si="5"/>
        <v>31</v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>
        <v>51</v>
      </c>
      <c r="B43" s="146" t="str">
        <f t="shared" si="1"/>
        <v>Pomoći EU</v>
      </c>
      <c r="C43" s="151">
        <v>3211</v>
      </c>
      <c r="D43" s="146" t="str">
        <f t="shared" si="2"/>
        <v>Službena putovanja</v>
      </c>
      <c r="E43" s="186" t="s">
        <v>1706</v>
      </c>
      <c r="F43" s="146" t="str">
        <f t="shared" si="3"/>
        <v>ERASMUS + EU-CONEXUXS</v>
      </c>
      <c r="G43" s="185">
        <v>1225688</v>
      </c>
      <c r="H43" s="185">
        <v>122688</v>
      </c>
      <c r="I43" s="185">
        <v>0</v>
      </c>
      <c r="J43" s="201"/>
      <c r="K43" s="200"/>
      <c r="L43" s="200"/>
      <c r="M43" s="201"/>
      <c r="N43" s="201"/>
      <c r="P43" s="141" t="str">
        <f t="shared" si="4"/>
        <v>321</v>
      </c>
      <c r="Q43" s="141" t="str">
        <f t="shared" si="5"/>
        <v>32</v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>
        <v>51</v>
      </c>
      <c r="B44" s="146" t="str">
        <f t="shared" si="1"/>
        <v>Pomoći EU</v>
      </c>
      <c r="C44" s="151">
        <v>3212</v>
      </c>
      <c r="D44" s="146" t="str">
        <f t="shared" si="2"/>
        <v>Naknade za prijevoz, za rad na terenu i odvojeni život</v>
      </c>
      <c r="E44" s="186" t="s">
        <v>1706</v>
      </c>
      <c r="F44" s="146" t="str">
        <f t="shared" si="3"/>
        <v>ERASMUS + EU-CONEXUXS</v>
      </c>
      <c r="G44" s="185">
        <v>3000</v>
      </c>
      <c r="H44" s="185">
        <v>3000</v>
      </c>
      <c r="I44" s="185">
        <v>0</v>
      </c>
      <c r="J44" s="201"/>
      <c r="K44" s="200"/>
      <c r="L44" s="200"/>
      <c r="M44" s="201"/>
      <c r="N44" s="201"/>
      <c r="P44" s="141" t="str">
        <f t="shared" si="4"/>
        <v>321</v>
      </c>
      <c r="Q44" s="141" t="str">
        <f t="shared" si="5"/>
        <v>32</v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>
        <v>51</v>
      </c>
      <c r="B45" s="146" t="str">
        <f t="shared" si="1"/>
        <v>Pomoći EU</v>
      </c>
      <c r="C45" s="151">
        <v>3233</v>
      </c>
      <c r="D45" s="146" t="str">
        <f t="shared" si="2"/>
        <v>Usluge promidžbe i informiranja</v>
      </c>
      <c r="E45" s="186" t="s">
        <v>1706</v>
      </c>
      <c r="F45" s="146" t="str">
        <f t="shared" si="3"/>
        <v>ERASMUS + EU-CONEXUXS</v>
      </c>
      <c r="G45" s="185">
        <v>34688</v>
      </c>
      <c r="H45" s="185">
        <v>34688</v>
      </c>
      <c r="I45" s="185">
        <v>0</v>
      </c>
      <c r="J45" s="201"/>
      <c r="K45" s="200"/>
      <c r="L45" s="200"/>
      <c r="M45" s="201"/>
      <c r="N45" s="201"/>
      <c r="P45" s="141" t="str">
        <f t="shared" si="4"/>
        <v>323</v>
      </c>
      <c r="Q45" s="141" t="str">
        <f t="shared" si="5"/>
        <v>32</v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>
        <v>51</v>
      </c>
      <c r="B46" s="146" t="str">
        <f t="shared" si="1"/>
        <v>Pomoći EU</v>
      </c>
      <c r="C46" s="151">
        <v>3235</v>
      </c>
      <c r="D46" s="146" t="str">
        <f t="shared" si="2"/>
        <v>Zakupnine i najamnine</v>
      </c>
      <c r="E46" s="186" t="s">
        <v>1706</v>
      </c>
      <c r="F46" s="146" t="str">
        <f t="shared" si="3"/>
        <v>ERASMUS + EU-CONEXUXS</v>
      </c>
      <c r="G46" s="185">
        <v>20438</v>
      </c>
      <c r="H46" s="185">
        <v>20438</v>
      </c>
      <c r="I46" s="185">
        <v>0</v>
      </c>
      <c r="J46" s="201"/>
      <c r="K46" s="200"/>
      <c r="L46" s="200"/>
      <c r="M46" s="201"/>
      <c r="N46" s="201"/>
      <c r="P46" s="141" t="str">
        <f t="shared" si="4"/>
        <v>323</v>
      </c>
      <c r="Q46" s="141" t="str">
        <f t="shared" si="5"/>
        <v>32</v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>
        <v>51</v>
      </c>
      <c r="B47" s="146" t="str">
        <f t="shared" si="1"/>
        <v>Pomoći EU</v>
      </c>
      <c r="C47" s="151">
        <v>3239</v>
      </c>
      <c r="D47" s="146" t="str">
        <f t="shared" si="2"/>
        <v>Ostale usluge</v>
      </c>
      <c r="E47" s="186" t="s">
        <v>1706</v>
      </c>
      <c r="F47" s="146" t="str">
        <f t="shared" si="3"/>
        <v>ERASMUS + EU-CONEXUXS</v>
      </c>
      <c r="G47" s="185">
        <v>25950</v>
      </c>
      <c r="H47" s="185">
        <v>25950</v>
      </c>
      <c r="I47" s="185">
        <v>0</v>
      </c>
      <c r="J47" s="201"/>
      <c r="K47" s="200"/>
      <c r="L47" s="200"/>
      <c r="M47" s="201"/>
      <c r="N47" s="201"/>
      <c r="P47" s="141" t="str">
        <f t="shared" si="4"/>
        <v>323</v>
      </c>
      <c r="Q47" s="141" t="str">
        <f t="shared" si="5"/>
        <v>32</v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>
        <v>51</v>
      </c>
      <c r="B48" s="146" t="str">
        <f t="shared" si="1"/>
        <v>Pomoći EU</v>
      </c>
      <c r="C48" s="151">
        <v>4262</v>
      </c>
      <c r="D48" s="146" t="str">
        <f t="shared" si="2"/>
        <v>Ulaganja u računalne programe</v>
      </c>
      <c r="E48" s="186" t="s">
        <v>1706</v>
      </c>
      <c r="F48" s="146" t="str">
        <f t="shared" si="3"/>
        <v>ERASMUS + EU-CONEXUXS</v>
      </c>
      <c r="G48" s="185">
        <v>118163</v>
      </c>
      <c r="H48" s="185">
        <v>0</v>
      </c>
      <c r="I48" s="185">
        <v>0</v>
      </c>
      <c r="J48" s="201"/>
      <c r="K48" s="200"/>
      <c r="L48" s="200"/>
      <c r="M48" s="201"/>
      <c r="N48" s="201"/>
      <c r="P48" s="141" t="str">
        <f t="shared" si="4"/>
        <v>426</v>
      </c>
      <c r="Q48" s="141" t="str">
        <f t="shared" si="5"/>
        <v>42</v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>
        <v>61</v>
      </c>
      <c r="B49" s="146" t="str">
        <f t="shared" si="1"/>
        <v>Donacije</v>
      </c>
      <c r="C49" s="151">
        <v>3111</v>
      </c>
      <c r="D49" s="146" t="str">
        <f t="shared" si="2"/>
        <v>Plaće za redovan rad</v>
      </c>
      <c r="E49" s="186" t="s">
        <v>1708</v>
      </c>
      <c r="F49" s="146" t="str">
        <f t="shared" si="3"/>
        <v>SAN -Pametna poljoprivredna mreža</v>
      </c>
      <c r="G49" s="185">
        <v>238025</v>
      </c>
      <c r="H49" s="185">
        <v>119071</v>
      </c>
      <c r="I49" s="185">
        <v>0</v>
      </c>
      <c r="J49" s="201"/>
      <c r="K49" s="200"/>
      <c r="L49" s="200"/>
      <c r="M49" s="201"/>
      <c r="N49" s="201"/>
      <c r="P49" s="141" t="str">
        <f t="shared" si="4"/>
        <v>311</v>
      </c>
      <c r="Q49" s="141" t="str">
        <f t="shared" si="5"/>
        <v>31</v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>
        <v>61</v>
      </c>
      <c r="B50" s="146" t="str">
        <f t="shared" si="1"/>
        <v>Donacije</v>
      </c>
      <c r="C50" s="151">
        <v>3132</v>
      </c>
      <c r="D50" s="146" t="str">
        <f t="shared" si="2"/>
        <v>Doprinosi za obvezno zdravstveno osiguranje</v>
      </c>
      <c r="E50" s="186" t="s">
        <v>1708</v>
      </c>
      <c r="F50" s="146" t="str">
        <f t="shared" si="3"/>
        <v>SAN -Pametna poljoprivredna mreža</v>
      </c>
      <c r="G50" s="185">
        <v>39274</v>
      </c>
      <c r="H50" s="185">
        <v>19647</v>
      </c>
      <c r="I50" s="185">
        <v>0</v>
      </c>
      <c r="J50" s="201"/>
      <c r="K50" s="200"/>
      <c r="L50" s="200"/>
      <c r="M50" s="201"/>
      <c r="N50" s="201"/>
      <c r="P50" s="141" t="str">
        <f t="shared" si="4"/>
        <v>313</v>
      </c>
      <c r="Q50" s="141" t="str">
        <f t="shared" si="5"/>
        <v>31</v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>
        <v>61</v>
      </c>
      <c r="B51" s="146" t="str">
        <f t="shared" si="1"/>
        <v>Donacije</v>
      </c>
      <c r="C51" s="151">
        <v>3221</v>
      </c>
      <c r="D51" s="146" t="str">
        <f t="shared" si="2"/>
        <v>Uredski materijal i ostali materijalni rashodi</v>
      </c>
      <c r="E51" s="186" t="s">
        <v>1708</v>
      </c>
      <c r="F51" s="146" t="str">
        <f t="shared" si="3"/>
        <v>SAN -Pametna poljoprivredna mreža</v>
      </c>
      <c r="G51" s="185">
        <v>41636</v>
      </c>
      <c r="H51" s="185">
        <v>20818</v>
      </c>
      <c r="I51" s="185">
        <v>0</v>
      </c>
      <c r="J51" s="201"/>
      <c r="K51" s="200"/>
      <c r="L51" s="200"/>
      <c r="M51" s="201"/>
      <c r="N51" s="201"/>
      <c r="P51" s="141" t="str">
        <f t="shared" si="4"/>
        <v>322</v>
      </c>
      <c r="Q51" s="141" t="str">
        <f t="shared" si="5"/>
        <v>32</v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>
        <v>52</v>
      </c>
      <c r="B52" s="146" t="str">
        <f t="shared" si="1"/>
        <v>Ostale pomoći</v>
      </c>
      <c r="C52" s="151">
        <v>3111</v>
      </c>
      <c r="D52" s="146" t="str">
        <f t="shared" si="2"/>
        <v>Plaće za redovan rad</v>
      </c>
      <c r="E52" s="186" t="s">
        <v>1710</v>
      </c>
      <c r="F52" s="146" t="str">
        <f t="shared" si="3"/>
        <v>ERASMUS+ KA1- mobilnost u visokom obrazovanju</v>
      </c>
      <c r="G52" s="185">
        <v>283373</v>
      </c>
      <c r="H52" s="185">
        <v>297546</v>
      </c>
      <c r="I52" s="185">
        <v>320115</v>
      </c>
      <c r="J52" s="201"/>
      <c r="K52" s="200"/>
      <c r="L52" s="200"/>
      <c r="M52" s="201"/>
      <c r="N52" s="201"/>
      <c r="P52" s="141" t="str">
        <f t="shared" si="4"/>
        <v>311</v>
      </c>
      <c r="Q52" s="141" t="str">
        <f t="shared" si="5"/>
        <v>31</v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>
        <v>52</v>
      </c>
      <c r="B53" s="146" t="str">
        <f t="shared" si="1"/>
        <v>Ostale pomoći</v>
      </c>
      <c r="C53" s="151">
        <v>3132</v>
      </c>
      <c r="D53" s="146" t="str">
        <f t="shared" si="2"/>
        <v>Doprinosi za obvezno zdravstveno osiguranje</v>
      </c>
      <c r="E53" s="186" t="s">
        <v>1710</v>
      </c>
      <c r="F53" s="146" t="str">
        <f t="shared" si="3"/>
        <v>ERASMUS+ KA1- mobilnost u visokom obrazovanju</v>
      </c>
      <c r="G53" s="185">
        <v>40761</v>
      </c>
      <c r="H53" s="185">
        <v>43095</v>
      </c>
      <c r="I53" s="185">
        <v>46819</v>
      </c>
      <c r="J53" s="201"/>
      <c r="K53" s="200"/>
      <c r="L53" s="200"/>
      <c r="M53" s="201"/>
      <c r="N53" s="201"/>
      <c r="P53" s="141" t="str">
        <f t="shared" si="4"/>
        <v>313</v>
      </c>
      <c r="Q53" s="141" t="str">
        <f t="shared" si="5"/>
        <v>31</v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>
        <v>52</v>
      </c>
      <c r="B54" s="146" t="str">
        <f t="shared" si="1"/>
        <v>Ostale pomoći</v>
      </c>
      <c r="C54" s="151">
        <v>3121</v>
      </c>
      <c r="D54" s="146" t="str">
        <f t="shared" si="2"/>
        <v>Ostali rashodi za zaposlene</v>
      </c>
      <c r="E54" s="186" t="s">
        <v>1710</v>
      </c>
      <c r="F54" s="146" t="str">
        <f t="shared" si="3"/>
        <v>ERASMUS+ KA1- mobilnost u visokom obrazovanju</v>
      </c>
      <c r="G54" s="185">
        <v>6000</v>
      </c>
      <c r="H54" s="185">
        <v>6000</v>
      </c>
      <c r="I54" s="185">
        <v>6000</v>
      </c>
      <c r="J54" s="201"/>
      <c r="K54" s="200"/>
      <c r="L54" s="200"/>
      <c r="M54" s="201"/>
      <c r="N54" s="201"/>
      <c r="P54" s="141" t="str">
        <f t="shared" si="4"/>
        <v>312</v>
      </c>
      <c r="Q54" s="141" t="str">
        <f t="shared" si="5"/>
        <v>31</v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>
        <v>52</v>
      </c>
      <c r="B55" s="146" t="str">
        <f t="shared" si="1"/>
        <v>Ostale pomoći</v>
      </c>
      <c r="C55" s="151">
        <v>3211</v>
      </c>
      <c r="D55" s="146" t="str">
        <f t="shared" si="2"/>
        <v>Službena putovanja</v>
      </c>
      <c r="E55" s="186" t="s">
        <v>1710</v>
      </c>
      <c r="F55" s="146" t="str">
        <f t="shared" si="3"/>
        <v>ERASMUS+ KA1- mobilnost u visokom obrazovanju</v>
      </c>
      <c r="G55" s="185">
        <v>66027</v>
      </c>
      <c r="H55" s="185">
        <v>69328</v>
      </c>
      <c r="I55" s="185">
        <v>74587</v>
      </c>
      <c r="J55" s="201"/>
      <c r="K55" s="200"/>
      <c r="L55" s="200"/>
      <c r="M55" s="201"/>
      <c r="N55" s="201"/>
      <c r="P55" s="141" t="str">
        <f t="shared" si="4"/>
        <v>321</v>
      </c>
      <c r="Q55" s="141" t="str">
        <f t="shared" si="5"/>
        <v>32</v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>
        <v>52</v>
      </c>
      <c r="B56" s="146" t="str">
        <f t="shared" si="1"/>
        <v>Ostale pomoći</v>
      </c>
      <c r="C56" s="151">
        <v>3212</v>
      </c>
      <c r="D56" s="146" t="str">
        <f t="shared" si="2"/>
        <v>Naknade za prijevoz, za rad na terenu i odvojeni život</v>
      </c>
      <c r="E56" s="186" t="s">
        <v>1710</v>
      </c>
      <c r="F56" s="146" t="str">
        <f t="shared" si="3"/>
        <v>ERASMUS+ KA1- mobilnost u visokom obrazovanju</v>
      </c>
      <c r="G56" s="185">
        <v>5500</v>
      </c>
      <c r="H56" s="185">
        <v>8500</v>
      </c>
      <c r="I56" s="185">
        <v>10000</v>
      </c>
      <c r="J56" s="201"/>
      <c r="K56" s="200"/>
      <c r="L56" s="200"/>
      <c r="M56" s="201"/>
      <c r="N56" s="201"/>
      <c r="P56" s="141" t="str">
        <f t="shared" si="4"/>
        <v>321</v>
      </c>
      <c r="Q56" s="141" t="str">
        <f t="shared" si="5"/>
        <v>32</v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>
        <v>52</v>
      </c>
      <c r="B57" s="146" t="str">
        <f t="shared" si="1"/>
        <v>Ostale pomoći</v>
      </c>
      <c r="C57" s="151">
        <v>3214</v>
      </c>
      <c r="D57" s="146" t="str">
        <f t="shared" si="2"/>
        <v>Ostale naknade troškova zaposlenima</v>
      </c>
      <c r="E57" s="186" t="s">
        <v>1710</v>
      </c>
      <c r="F57" s="146" t="str">
        <f t="shared" si="3"/>
        <v>ERASMUS+ KA1- mobilnost u visokom obrazovanju</v>
      </c>
      <c r="G57" s="185">
        <v>44000</v>
      </c>
      <c r="H57" s="185">
        <v>50000</v>
      </c>
      <c r="I57" s="185">
        <v>55000</v>
      </c>
      <c r="J57" s="201"/>
      <c r="K57" s="200"/>
      <c r="L57" s="200"/>
      <c r="M57" s="201"/>
      <c r="N57" s="201"/>
      <c r="P57" s="141" t="str">
        <f t="shared" si="4"/>
        <v>321</v>
      </c>
      <c r="Q57" s="141" t="str">
        <f t="shared" si="5"/>
        <v>32</v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>
        <v>52</v>
      </c>
      <c r="B58" s="146" t="str">
        <f t="shared" si="1"/>
        <v>Ostale pomoći</v>
      </c>
      <c r="C58" s="151">
        <v>3221</v>
      </c>
      <c r="D58" s="146" t="str">
        <f t="shared" si="2"/>
        <v>Uredski materijal i ostali materijalni rashodi</v>
      </c>
      <c r="E58" s="186" t="s">
        <v>1710</v>
      </c>
      <c r="F58" s="146" t="str">
        <f t="shared" si="3"/>
        <v>ERASMUS+ KA1- mobilnost u visokom obrazovanju</v>
      </c>
      <c r="G58" s="185">
        <v>58000</v>
      </c>
      <c r="H58" s="185">
        <v>58000</v>
      </c>
      <c r="I58" s="185">
        <v>59000</v>
      </c>
      <c r="J58" s="201"/>
      <c r="K58" s="200"/>
      <c r="L58" s="200"/>
      <c r="M58" s="201"/>
      <c r="N58" s="201"/>
      <c r="P58" s="141" t="str">
        <f t="shared" si="4"/>
        <v>322</v>
      </c>
      <c r="Q58" s="141" t="str">
        <f t="shared" si="5"/>
        <v>32</v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>
        <v>52</v>
      </c>
      <c r="B59" s="146" t="str">
        <f t="shared" si="1"/>
        <v>Ostale pomoći</v>
      </c>
      <c r="C59" s="151">
        <v>3237</v>
      </c>
      <c r="D59" s="146" t="str">
        <f t="shared" si="2"/>
        <v>Intelektualne i osobne usluge</v>
      </c>
      <c r="E59" s="186" t="s">
        <v>1710</v>
      </c>
      <c r="F59" s="146" t="str">
        <f t="shared" si="3"/>
        <v>ERASMUS+ KA1- mobilnost u visokom obrazovanju</v>
      </c>
      <c r="G59" s="185">
        <v>60000</v>
      </c>
      <c r="H59" s="185">
        <v>63148</v>
      </c>
      <c r="I59" s="185">
        <v>65000</v>
      </c>
      <c r="J59" s="201"/>
      <c r="K59" s="200"/>
      <c r="L59" s="200"/>
      <c r="M59" s="201"/>
      <c r="N59" s="201"/>
      <c r="P59" s="141" t="str">
        <f t="shared" si="4"/>
        <v>323</v>
      </c>
      <c r="Q59" s="141" t="str">
        <f t="shared" si="5"/>
        <v>32</v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>
        <v>52</v>
      </c>
      <c r="B60" s="146" t="str">
        <f t="shared" si="1"/>
        <v>Ostale pomoći</v>
      </c>
      <c r="C60" s="151">
        <v>3721</v>
      </c>
      <c r="D60" s="146" t="str">
        <f t="shared" si="2"/>
        <v>Naknade građanima i kućanstvima u novcu</v>
      </c>
      <c r="E60" s="186" t="s">
        <v>1710</v>
      </c>
      <c r="F60" s="146" t="str">
        <f t="shared" si="3"/>
        <v>ERASMUS+ KA1- mobilnost u visokom obrazovanju</v>
      </c>
      <c r="G60" s="185">
        <v>3742271</v>
      </c>
      <c r="H60" s="185">
        <v>3928587</v>
      </c>
      <c r="I60" s="185">
        <v>4226580</v>
      </c>
      <c r="J60" s="201"/>
      <c r="K60" s="200"/>
      <c r="L60" s="200"/>
      <c r="M60" s="201"/>
      <c r="N60" s="201"/>
      <c r="P60" s="141" t="str">
        <f t="shared" si="4"/>
        <v>372</v>
      </c>
      <c r="Q60" s="141" t="str">
        <f t="shared" si="5"/>
        <v>37</v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>
        <v>52</v>
      </c>
      <c r="B61" s="146" t="str">
        <f t="shared" si="1"/>
        <v>Ostale pomoći</v>
      </c>
      <c r="C61" s="151">
        <v>3811</v>
      </c>
      <c r="D61" s="146" t="str">
        <f t="shared" si="2"/>
        <v>Tekuće donacije u novcu</v>
      </c>
      <c r="E61" s="186" t="s">
        <v>1710</v>
      </c>
      <c r="F61" s="146" t="str">
        <f t="shared" si="3"/>
        <v>ERASMUS+ KA1- mobilnost u visokom obrazovanju</v>
      </c>
      <c r="G61" s="185">
        <v>33013</v>
      </c>
      <c r="H61" s="185">
        <v>34664</v>
      </c>
      <c r="I61" s="185">
        <v>37293</v>
      </c>
      <c r="J61" s="201"/>
      <c r="K61" s="200"/>
      <c r="L61" s="200"/>
      <c r="M61" s="201"/>
      <c r="N61" s="201"/>
      <c r="P61" s="141" t="str">
        <f t="shared" si="4"/>
        <v>381</v>
      </c>
      <c r="Q61" s="141" t="str">
        <f t="shared" si="5"/>
        <v>38</v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>
        <v>52</v>
      </c>
      <c r="B62" s="146" t="str">
        <f t="shared" si="1"/>
        <v>Ostale pomoći</v>
      </c>
      <c r="C62" s="151">
        <v>4221</v>
      </c>
      <c r="D62" s="146" t="str">
        <f t="shared" si="2"/>
        <v>Uredska oprema i namještaj</v>
      </c>
      <c r="E62" s="186" t="s">
        <v>1710</v>
      </c>
      <c r="F62" s="146" t="str">
        <f t="shared" si="3"/>
        <v>ERASMUS+ KA1- mobilnost u visokom obrazovanju</v>
      </c>
      <c r="G62" s="185">
        <v>62835</v>
      </c>
      <c r="H62" s="185">
        <v>63000</v>
      </c>
      <c r="I62" s="185">
        <v>72054</v>
      </c>
      <c r="J62" s="201"/>
      <c r="K62" s="200"/>
      <c r="L62" s="200"/>
      <c r="M62" s="201"/>
      <c r="N62" s="201"/>
      <c r="P62" s="141" t="str">
        <f t="shared" si="4"/>
        <v>422</v>
      </c>
      <c r="Q62" s="141" t="str">
        <f t="shared" si="5"/>
        <v>42</v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>
        <v>51</v>
      </c>
      <c r="B63" s="146" t="str">
        <f t="shared" si="1"/>
        <v>Pomoći EU</v>
      </c>
      <c r="C63" s="151">
        <v>3111</v>
      </c>
      <c r="D63" s="146" t="str">
        <f t="shared" si="2"/>
        <v>Plaće za redovan rad</v>
      </c>
      <c r="E63" s="186" t="s">
        <v>827</v>
      </c>
      <c r="F63" s="146" t="str">
        <f t="shared" si="3"/>
        <v>NOVI PODPROJEKT</v>
      </c>
      <c r="G63" s="185">
        <v>111687</v>
      </c>
      <c r="H63" s="185">
        <v>18614</v>
      </c>
      <c r="I63" s="185">
        <v>0</v>
      </c>
      <c r="J63" s="201" t="s">
        <v>2355</v>
      </c>
      <c r="K63" s="200" t="s">
        <v>42</v>
      </c>
      <c r="L63" s="200" t="s">
        <v>2341</v>
      </c>
      <c r="M63" s="201" t="s">
        <v>2342</v>
      </c>
      <c r="N63" s="201" t="s">
        <v>2356</v>
      </c>
      <c r="P63" s="141" t="str">
        <f t="shared" si="4"/>
        <v>311</v>
      </c>
      <c r="Q63" s="141" t="str">
        <f t="shared" si="5"/>
        <v>31</v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>
        <v>51</v>
      </c>
      <c r="B64" s="146" t="str">
        <f t="shared" si="1"/>
        <v>Pomoći EU</v>
      </c>
      <c r="C64" s="151">
        <v>3132</v>
      </c>
      <c r="D64" s="146" t="str">
        <f t="shared" si="2"/>
        <v>Doprinosi za obvezno zdravstveno osiguranje</v>
      </c>
      <c r="E64" s="186"/>
      <c r="F64" s="146" t="str">
        <f t="shared" si="3"/>
        <v/>
      </c>
      <c r="G64" s="185">
        <v>18428</v>
      </c>
      <c r="H64" s="185">
        <v>3071</v>
      </c>
      <c r="I64" s="185">
        <v>0</v>
      </c>
      <c r="J64" s="201"/>
      <c r="K64" s="200"/>
      <c r="L64" s="200"/>
      <c r="M64" s="201"/>
      <c r="N64" s="201"/>
      <c r="P64" s="141" t="str">
        <f t="shared" si="4"/>
        <v>313</v>
      </c>
      <c r="Q64" s="141" t="str">
        <f t="shared" si="5"/>
        <v>31</v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>
        <v>51</v>
      </c>
      <c r="B65" s="146" t="str">
        <f t="shared" si="1"/>
        <v>Pomoći EU</v>
      </c>
      <c r="C65" s="151">
        <v>3211</v>
      </c>
      <c r="D65" s="146" t="str">
        <f t="shared" si="2"/>
        <v>Službena putovanja</v>
      </c>
      <c r="E65" s="186"/>
      <c r="F65" s="146" t="str">
        <f t="shared" si="3"/>
        <v/>
      </c>
      <c r="G65" s="185">
        <v>66285</v>
      </c>
      <c r="H65" s="185">
        <v>0</v>
      </c>
      <c r="I65" s="185">
        <v>0</v>
      </c>
      <c r="J65" s="201"/>
      <c r="K65" s="200"/>
      <c r="L65" s="200"/>
      <c r="M65" s="201"/>
      <c r="N65" s="201"/>
      <c r="P65" s="141" t="str">
        <f t="shared" si="4"/>
        <v>321</v>
      </c>
      <c r="Q65" s="141" t="str">
        <f t="shared" si="5"/>
        <v>32</v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>
        <v>51</v>
      </c>
      <c r="B66" s="146" t="str">
        <f t="shared" si="1"/>
        <v>Pomoći EU</v>
      </c>
      <c r="C66" s="151">
        <v>3221</v>
      </c>
      <c r="D66" s="146" t="str">
        <f t="shared" si="2"/>
        <v>Uredski materijal i ostali materijalni rashodi</v>
      </c>
      <c r="E66" s="186"/>
      <c r="F66" s="146" t="str">
        <f t="shared" si="3"/>
        <v/>
      </c>
      <c r="G66" s="185">
        <v>19517</v>
      </c>
      <c r="H66" s="185">
        <v>3253</v>
      </c>
      <c r="I66" s="185">
        <v>0</v>
      </c>
      <c r="J66" s="201"/>
      <c r="K66" s="200"/>
      <c r="L66" s="200"/>
      <c r="M66" s="201"/>
      <c r="N66" s="201"/>
      <c r="P66" s="141" t="str">
        <f t="shared" si="4"/>
        <v>322</v>
      </c>
      <c r="Q66" s="141" t="str">
        <f t="shared" si="5"/>
        <v>32</v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>
        <v>51</v>
      </c>
      <c r="B67" s="146" t="str">
        <f t="shared" si="1"/>
        <v>Pomoći EU</v>
      </c>
      <c r="C67" s="151">
        <v>3237</v>
      </c>
      <c r="D67" s="146" t="str">
        <f t="shared" si="2"/>
        <v>Intelektualne i osobne usluge</v>
      </c>
      <c r="E67" s="186"/>
      <c r="F67" s="146" t="str">
        <f t="shared" si="3"/>
        <v/>
      </c>
      <c r="G67" s="185">
        <v>396000</v>
      </c>
      <c r="H67" s="185">
        <v>0</v>
      </c>
      <c r="I67" s="185">
        <v>0</v>
      </c>
      <c r="J67" s="201"/>
      <c r="K67" s="200"/>
      <c r="L67" s="200"/>
      <c r="M67" s="201"/>
      <c r="N67" s="201"/>
      <c r="P67" s="141" t="str">
        <f t="shared" si="4"/>
        <v>323</v>
      </c>
      <c r="Q67" s="141" t="str">
        <f t="shared" si="5"/>
        <v>32</v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>
        <v>51</v>
      </c>
      <c r="B68" s="146" t="str">
        <f t="shared" ref="B68:B131" si="8">IFERROR(VLOOKUP(A68,$R$6:$S$23,2,FALSE),"")</f>
        <v>Pomoći EU</v>
      </c>
      <c r="C68" s="151">
        <v>4225</v>
      </c>
      <c r="D68" s="146" t="str">
        <f t="shared" ref="D68:D131" si="9">IFERROR(VLOOKUP(C68,$U$5:$W$129,2,FALSE),"")</f>
        <v>Instrumenti, uređaji i strojevi</v>
      </c>
      <c r="E68" s="186"/>
      <c r="F68" s="146" t="str">
        <f t="shared" ref="F68:F131" si="10">IFERROR(VLOOKUP(E68,$AA$5:$AB$500,2,FALSE),"")</f>
        <v/>
      </c>
      <c r="G68" s="185">
        <v>375000</v>
      </c>
      <c r="H68" s="185">
        <v>0</v>
      </c>
      <c r="I68" s="185">
        <v>0</v>
      </c>
      <c r="J68" s="201"/>
      <c r="K68" s="200"/>
      <c r="L68" s="200"/>
      <c r="M68" s="201"/>
      <c r="N68" s="201"/>
      <c r="P68" s="141" t="str">
        <f t="shared" ref="P68:P131" si="11">LEFT(C68,3)</f>
        <v>422</v>
      </c>
      <c r="Q68" s="141" t="str">
        <f t="shared" ref="Q68:Q131" si="12">LEFT(C68,2)</f>
        <v>42</v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>
        <v>51</v>
      </c>
      <c r="B69" s="146" t="str">
        <f t="shared" si="8"/>
        <v>Pomoći EU</v>
      </c>
      <c r="C69" s="151">
        <v>3111</v>
      </c>
      <c r="D69" s="146" t="str">
        <f t="shared" si="9"/>
        <v>Plaće za redovan rad</v>
      </c>
      <c r="E69" s="186" t="s">
        <v>827</v>
      </c>
      <c r="F69" s="146" t="str">
        <f t="shared" si="10"/>
        <v>NOVI PODPROJEKT</v>
      </c>
      <c r="G69" s="185">
        <v>92704</v>
      </c>
      <c r="H69" s="185">
        <v>0</v>
      </c>
      <c r="I69" s="185">
        <v>0</v>
      </c>
      <c r="J69" s="201" t="s">
        <v>2353</v>
      </c>
      <c r="K69" s="200" t="s">
        <v>2341</v>
      </c>
      <c r="L69" s="200" t="s">
        <v>42</v>
      </c>
      <c r="M69" s="201" t="s">
        <v>2343</v>
      </c>
      <c r="N69" s="201" t="s">
        <v>2362</v>
      </c>
      <c r="P69" s="141" t="str">
        <f t="shared" si="11"/>
        <v>311</v>
      </c>
      <c r="Q69" s="141" t="str">
        <f t="shared" si="12"/>
        <v>31</v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>
        <v>51</v>
      </c>
      <c r="B70" s="146" t="str">
        <f t="shared" si="8"/>
        <v>Pomoći EU</v>
      </c>
      <c r="C70" s="151">
        <v>3132</v>
      </c>
      <c r="D70" s="146" t="str">
        <f t="shared" si="9"/>
        <v>Doprinosi za obvezno zdravstveno osiguranje</v>
      </c>
      <c r="E70" s="186"/>
      <c r="F70" s="146" t="str">
        <f t="shared" si="10"/>
        <v/>
      </c>
      <c r="G70" s="185">
        <v>15297</v>
      </c>
      <c r="H70" s="185">
        <v>0</v>
      </c>
      <c r="I70" s="185">
        <v>0</v>
      </c>
      <c r="J70" s="201"/>
      <c r="K70" s="200"/>
      <c r="L70" s="200"/>
      <c r="M70" s="201"/>
      <c r="N70" s="201"/>
      <c r="P70" s="141" t="str">
        <f t="shared" si="11"/>
        <v>313</v>
      </c>
      <c r="Q70" s="141" t="str">
        <f t="shared" si="12"/>
        <v>31</v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>
        <v>52</v>
      </c>
      <c r="B71" s="146" t="str">
        <f t="shared" si="8"/>
        <v>Ostale pomoći</v>
      </c>
      <c r="C71" s="151">
        <v>3111</v>
      </c>
      <c r="D71" s="146" t="str">
        <f t="shared" si="9"/>
        <v>Plaće za redovan rad</v>
      </c>
      <c r="E71" s="186" t="s">
        <v>827</v>
      </c>
      <c r="F71" s="146" t="str">
        <f t="shared" si="10"/>
        <v>NOVI PODPROJEKT</v>
      </c>
      <c r="G71" s="185">
        <v>250310</v>
      </c>
      <c r="H71" s="185">
        <v>250310</v>
      </c>
      <c r="I71" s="185">
        <v>250310</v>
      </c>
      <c r="J71" s="201" t="s">
        <v>2344</v>
      </c>
      <c r="K71" s="200" t="s">
        <v>2341</v>
      </c>
      <c r="L71" s="200" t="s">
        <v>2145</v>
      </c>
      <c r="M71" s="201" t="s">
        <v>2345</v>
      </c>
      <c r="N71" s="201" t="s">
        <v>2357</v>
      </c>
      <c r="P71" s="141" t="str">
        <f t="shared" si="11"/>
        <v>311</v>
      </c>
      <c r="Q71" s="141" t="str">
        <f t="shared" si="12"/>
        <v>31</v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>
        <v>52</v>
      </c>
      <c r="B72" s="146" t="str">
        <f t="shared" si="8"/>
        <v>Ostale pomoći</v>
      </c>
      <c r="C72" s="151">
        <v>3132</v>
      </c>
      <c r="D72" s="146" t="str">
        <f t="shared" si="9"/>
        <v>Doprinosi za obvezno zdravstveno osiguranje</v>
      </c>
      <c r="E72" s="186"/>
      <c r="F72" s="146" t="str">
        <f t="shared" si="10"/>
        <v/>
      </c>
      <c r="G72" s="185">
        <v>41301</v>
      </c>
      <c r="H72" s="185">
        <v>41301</v>
      </c>
      <c r="I72" s="185">
        <v>41301</v>
      </c>
      <c r="J72" s="201"/>
      <c r="K72" s="200"/>
      <c r="L72" s="200"/>
      <c r="M72" s="201"/>
      <c r="N72" s="201"/>
      <c r="P72" s="141" t="str">
        <f t="shared" si="11"/>
        <v>313</v>
      </c>
      <c r="Q72" s="141" t="str">
        <f t="shared" si="12"/>
        <v>31</v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>
        <v>52</v>
      </c>
      <c r="B73" s="146" t="str">
        <f t="shared" si="8"/>
        <v>Ostale pomoći</v>
      </c>
      <c r="C73" s="151">
        <v>3211</v>
      </c>
      <c r="D73" s="146" t="str">
        <f t="shared" si="9"/>
        <v>Službena putovanja</v>
      </c>
      <c r="E73" s="186"/>
      <c r="F73" s="146" t="str">
        <f t="shared" si="10"/>
        <v/>
      </c>
      <c r="G73" s="185">
        <v>24100</v>
      </c>
      <c r="H73" s="185">
        <v>24100</v>
      </c>
      <c r="I73" s="185">
        <v>24100</v>
      </c>
      <c r="J73" s="201"/>
      <c r="K73" s="200"/>
      <c r="L73" s="200"/>
      <c r="M73" s="201"/>
      <c r="N73" s="201"/>
      <c r="P73" s="141" t="str">
        <f t="shared" si="11"/>
        <v>321</v>
      </c>
      <c r="Q73" s="141" t="str">
        <f t="shared" si="12"/>
        <v>32</v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>
        <v>52</v>
      </c>
      <c r="B74" s="146" t="str">
        <f t="shared" si="8"/>
        <v>Ostale pomoći</v>
      </c>
      <c r="C74" s="151">
        <v>3212</v>
      </c>
      <c r="D74" s="146" t="str">
        <f t="shared" si="9"/>
        <v>Naknade za prijevoz, za rad na terenu i odvojeni život</v>
      </c>
      <c r="E74" s="186"/>
      <c r="F74" s="146" t="str">
        <f t="shared" si="10"/>
        <v/>
      </c>
      <c r="G74" s="185">
        <v>6000</v>
      </c>
      <c r="H74" s="185">
        <v>6000</v>
      </c>
      <c r="I74" s="185">
        <v>6000</v>
      </c>
      <c r="J74" s="201"/>
      <c r="K74" s="200"/>
      <c r="L74" s="200"/>
      <c r="M74" s="201"/>
      <c r="N74" s="201"/>
      <c r="P74" s="141" t="str">
        <f t="shared" si="11"/>
        <v>321</v>
      </c>
      <c r="Q74" s="141" t="str">
        <f t="shared" si="12"/>
        <v>32</v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>
        <v>52</v>
      </c>
      <c r="B75" s="146" t="str">
        <f t="shared" si="8"/>
        <v>Ostale pomoći</v>
      </c>
      <c r="C75" s="151">
        <v>3221</v>
      </c>
      <c r="D75" s="146" t="str">
        <f t="shared" si="9"/>
        <v>Uredski materijal i ostali materijalni rashodi</v>
      </c>
      <c r="E75" s="186"/>
      <c r="F75" s="146" t="str">
        <f t="shared" si="10"/>
        <v/>
      </c>
      <c r="G75" s="185">
        <v>150555</v>
      </c>
      <c r="H75" s="185">
        <v>150555</v>
      </c>
      <c r="I75" s="185">
        <v>150555</v>
      </c>
      <c r="J75" s="201"/>
      <c r="K75" s="200"/>
      <c r="L75" s="200"/>
      <c r="M75" s="201"/>
      <c r="N75" s="201"/>
      <c r="P75" s="141" t="str">
        <f t="shared" si="11"/>
        <v>322</v>
      </c>
      <c r="Q75" s="141" t="str">
        <f t="shared" si="12"/>
        <v>32</v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>
        <v>52</v>
      </c>
      <c r="B76" s="146" t="str">
        <f t="shared" si="8"/>
        <v>Ostale pomoći</v>
      </c>
      <c r="C76" s="151">
        <v>3237</v>
      </c>
      <c r="D76" s="146" t="str">
        <f t="shared" si="9"/>
        <v>Intelektualne i osobne usluge</v>
      </c>
      <c r="E76" s="186"/>
      <c r="F76" s="146" t="str">
        <f t="shared" si="10"/>
        <v/>
      </c>
      <c r="G76" s="185">
        <v>645000</v>
      </c>
      <c r="H76" s="185">
        <v>534000</v>
      </c>
      <c r="I76" s="185">
        <v>527250</v>
      </c>
      <c r="J76" s="201"/>
      <c r="K76" s="200"/>
      <c r="L76" s="200"/>
      <c r="M76" s="201"/>
      <c r="N76" s="201"/>
      <c r="P76" s="141" t="str">
        <f t="shared" si="11"/>
        <v>323</v>
      </c>
      <c r="Q76" s="141" t="str">
        <f t="shared" si="12"/>
        <v>32</v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>
        <v>52</v>
      </c>
      <c r="B77" s="146" t="str">
        <f t="shared" si="8"/>
        <v>Ostale pomoći</v>
      </c>
      <c r="C77" s="151">
        <v>3111</v>
      </c>
      <c r="D77" s="146" t="str">
        <f t="shared" si="9"/>
        <v>Plaće za redovan rad</v>
      </c>
      <c r="E77" s="186" t="s">
        <v>827</v>
      </c>
      <c r="F77" s="146" t="str">
        <f t="shared" si="10"/>
        <v>NOVI PODPROJEKT</v>
      </c>
      <c r="G77" s="185">
        <v>323040</v>
      </c>
      <c r="H77" s="185">
        <v>323040</v>
      </c>
      <c r="I77" s="185">
        <v>0</v>
      </c>
      <c r="J77" s="201" t="s">
        <v>2346</v>
      </c>
      <c r="K77" s="200" t="s">
        <v>2341</v>
      </c>
      <c r="L77" s="200" t="s">
        <v>783</v>
      </c>
      <c r="M77" s="201" t="s">
        <v>2347</v>
      </c>
      <c r="N77" s="201" t="s">
        <v>2358</v>
      </c>
      <c r="P77" s="141" t="str">
        <f t="shared" si="11"/>
        <v>311</v>
      </c>
      <c r="Q77" s="141" t="str">
        <f t="shared" si="12"/>
        <v>31</v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>
        <v>52</v>
      </c>
      <c r="B78" s="146" t="str">
        <f t="shared" si="8"/>
        <v>Ostale pomoći</v>
      </c>
      <c r="C78" s="151">
        <v>3132</v>
      </c>
      <c r="D78" s="146" t="str">
        <f t="shared" si="9"/>
        <v>Doprinosi za obvezno zdravstveno osiguranje</v>
      </c>
      <c r="E78" s="186"/>
      <c r="F78" s="146" t="str">
        <f t="shared" si="10"/>
        <v/>
      </c>
      <c r="G78" s="185">
        <v>80660</v>
      </c>
      <c r="H78" s="185">
        <v>80660</v>
      </c>
      <c r="I78" s="185">
        <v>0</v>
      </c>
      <c r="J78" s="201"/>
      <c r="K78" s="200"/>
      <c r="L78" s="200"/>
      <c r="M78" s="201"/>
      <c r="N78" s="201"/>
      <c r="P78" s="141" t="str">
        <f t="shared" si="11"/>
        <v>313</v>
      </c>
      <c r="Q78" s="141" t="str">
        <f t="shared" si="12"/>
        <v>31</v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>
        <v>52</v>
      </c>
      <c r="B79" s="146" t="str">
        <f t="shared" si="8"/>
        <v>Ostale pomoći</v>
      </c>
      <c r="C79" s="151">
        <v>3211</v>
      </c>
      <c r="D79" s="146" t="str">
        <f t="shared" si="9"/>
        <v>Službena putovanja</v>
      </c>
      <c r="E79" s="186"/>
      <c r="F79" s="146" t="str">
        <f t="shared" si="10"/>
        <v/>
      </c>
      <c r="G79" s="185">
        <v>228000</v>
      </c>
      <c r="H79" s="185">
        <v>228000</v>
      </c>
      <c r="I79" s="185">
        <v>0</v>
      </c>
      <c r="J79" s="201"/>
      <c r="K79" s="200"/>
      <c r="L79" s="200"/>
      <c r="M79" s="201"/>
      <c r="N79" s="201"/>
      <c r="P79" s="141" t="str">
        <f t="shared" si="11"/>
        <v>321</v>
      </c>
      <c r="Q79" s="141" t="str">
        <f t="shared" si="12"/>
        <v>32</v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>
        <v>52</v>
      </c>
      <c r="B80" s="146" t="str">
        <f t="shared" si="8"/>
        <v>Ostale pomoći</v>
      </c>
      <c r="C80" s="151">
        <v>3212</v>
      </c>
      <c r="D80" s="146" t="str">
        <f t="shared" si="9"/>
        <v>Naknade za prijevoz, za rad na terenu i odvojeni život</v>
      </c>
      <c r="E80" s="186"/>
      <c r="F80" s="146" t="str">
        <f t="shared" si="10"/>
        <v/>
      </c>
      <c r="G80" s="185">
        <v>11040</v>
      </c>
      <c r="H80" s="185">
        <v>11040</v>
      </c>
      <c r="I80" s="185">
        <v>0</v>
      </c>
      <c r="J80" s="201"/>
      <c r="K80" s="200"/>
      <c r="L80" s="200"/>
      <c r="M80" s="201"/>
      <c r="N80" s="201"/>
      <c r="P80" s="141" t="str">
        <f t="shared" si="11"/>
        <v>321</v>
      </c>
      <c r="Q80" s="141" t="str">
        <f t="shared" si="12"/>
        <v>32</v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>
        <v>52</v>
      </c>
      <c r="B81" s="146" t="str">
        <f t="shared" si="8"/>
        <v>Ostale pomoći</v>
      </c>
      <c r="C81" s="151">
        <v>3221</v>
      </c>
      <c r="D81" s="146" t="str">
        <f t="shared" si="9"/>
        <v>Uredski materijal i ostali materijalni rashodi</v>
      </c>
      <c r="E81" s="186"/>
      <c r="F81" s="146" t="str">
        <f t="shared" si="10"/>
        <v/>
      </c>
      <c r="G81" s="185">
        <v>193500</v>
      </c>
      <c r="H81" s="185">
        <v>193500</v>
      </c>
      <c r="I81" s="185">
        <v>0</v>
      </c>
      <c r="J81" s="201"/>
      <c r="K81" s="200"/>
      <c r="L81" s="200"/>
      <c r="M81" s="201"/>
      <c r="N81" s="201"/>
      <c r="P81" s="141" t="str">
        <f t="shared" si="11"/>
        <v>322</v>
      </c>
      <c r="Q81" s="141" t="str">
        <f t="shared" si="12"/>
        <v>32</v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>
        <v>52</v>
      </c>
      <c r="B82" s="146" t="str">
        <f t="shared" si="8"/>
        <v>Ostale pomoći</v>
      </c>
      <c r="C82" s="151">
        <v>3233</v>
      </c>
      <c r="D82" s="146" t="str">
        <f t="shared" si="9"/>
        <v>Usluge promidžbe i informiranja</v>
      </c>
      <c r="E82" s="186"/>
      <c r="F82" s="146" t="str">
        <f t="shared" si="10"/>
        <v/>
      </c>
      <c r="G82" s="185">
        <v>15000</v>
      </c>
      <c r="H82" s="185">
        <v>15000</v>
      </c>
      <c r="I82" s="185">
        <v>0</v>
      </c>
      <c r="J82" s="201"/>
      <c r="K82" s="200"/>
      <c r="L82" s="200"/>
      <c r="M82" s="201"/>
      <c r="N82" s="201"/>
      <c r="P82" s="141" t="str">
        <f t="shared" si="11"/>
        <v>323</v>
      </c>
      <c r="Q82" s="141" t="str">
        <f t="shared" si="12"/>
        <v>32</v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>
        <v>52</v>
      </c>
      <c r="B83" s="146" t="str">
        <f t="shared" si="8"/>
        <v>Ostale pomoći</v>
      </c>
      <c r="C83" s="151">
        <v>3237</v>
      </c>
      <c r="D83" s="146" t="str">
        <f t="shared" si="9"/>
        <v>Intelektualne i osobne usluge</v>
      </c>
      <c r="E83" s="186"/>
      <c r="F83" s="146" t="str">
        <f t="shared" si="10"/>
        <v/>
      </c>
      <c r="G83" s="185">
        <v>1338750</v>
      </c>
      <c r="H83" s="185">
        <v>1413750</v>
      </c>
      <c r="I83" s="185">
        <v>0</v>
      </c>
      <c r="J83" s="201"/>
      <c r="K83" s="200"/>
      <c r="L83" s="200"/>
      <c r="M83" s="201"/>
      <c r="N83" s="201"/>
      <c r="P83" s="141" t="str">
        <f t="shared" si="11"/>
        <v>323</v>
      </c>
      <c r="Q83" s="141" t="str">
        <f t="shared" si="12"/>
        <v>32</v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>
        <v>52</v>
      </c>
      <c r="B84" s="146" t="str">
        <f t="shared" si="8"/>
        <v>Ostale pomoći</v>
      </c>
      <c r="C84" s="151">
        <v>4224</v>
      </c>
      <c r="D84" s="146" t="str">
        <f t="shared" si="9"/>
        <v>Medicinska i laboratorijska oprema</v>
      </c>
      <c r="E84" s="186"/>
      <c r="F84" s="146" t="str">
        <f t="shared" si="10"/>
        <v/>
      </c>
      <c r="G84" s="185">
        <v>800000</v>
      </c>
      <c r="H84" s="185">
        <v>0</v>
      </c>
      <c r="I84" s="185">
        <v>0</v>
      </c>
      <c r="J84" s="201"/>
      <c r="K84" s="200"/>
      <c r="L84" s="200"/>
      <c r="M84" s="201"/>
      <c r="N84" s="201"/>
      <c r="P84" s="141" t="str">
        <f t="shared" si="11"/>
        <v>422</v>
      </c>
      <c r="Q84" s="141" t="str">
        <f t="shared" si="12"/>
        <v>42</v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>
        <v>52</v>
      </c>
      <c r="B85" s="146" t="str">
        <f t="shared" si="8"/>
        <v>Ostale pomoći</v>
      </c>
      <c r="C85" s="151">
        <v>3211</v>
      </c>
      <c r="D85" s="146" t="str">
        <f t="shared" si="9"/>
        <v>Službena putovanja</v>
      </c>
      <c r="E85" s="186" t="s">
        <v>827</v>
      </c>
      <c r="F85" s="146" t="str">
        <f t="shared" si="10"/>
        <v>NOVI PODPROJEKT</v>
      </c>
      <c r="G85" s="185">
        <v>89250</v>
      </c>
      <c r="H85" s="185">
        <v>89250</v>
      </c>
      <c r="I85" s="185">
        <v>0</v>
      </c>
      <c r="J85" s="201" t="s">
        <v>2348</v>
      </c>
      <c r="K85" s="200" t="s">
        <v>2341</v>
      </c>
      <c r="L85" s="200" t="s">
        <v>783</v>
      </c>
      <c r="M85" s="201" t="s">
        <v>2349</v>
      </c>
      <c r="N85" s="201" t="s">
        <v>2360</v>
      </c>
      <c r="P85" s="141" t="str">
        <f t="shared" si="11"/>
        <v>321</v>
      </c>
      <c r="Q85" s="141" t="str">
        <f t="shared" si="12"/>
        <v>32</v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>
        <v>52</v>
      </c>
      <c r="B86" s="146" t="str">
        <f t="shared" si="8"/>
        <v>Ostale pomoći</v>
      </c>
      <c r="C86" s="151">
        <v>3221</v>
      </c>
      <c r="D86" s="146" t="str">
        <f t="shared" si="9"/>
        <v>Uredski materijal i ostali materijalni rashodi</v>
      </c>
      <c r="E86" s="186"/>
      <c r="F86" s="146" t="str">
        <f t="shared" si="10"/>
        <v/>
      </c>
      <c r="G86" s="185">
        <v>38270</v>
      </c>
      <c r="H86" s="185">
        <v>38270</v>
      </c>
      <c r="I86" s="185">
        <v>0</v>
      </c>
      <c r="J86" s="201"/>
      <c r="K86" s="200"/>
      <c r="L86" s="200"/>
      <c r="M86" s="201"/>
      <c r="N86" s="201"/>
      <c r="P86" s="141" t="str">
        <f t="shared" si="11"/>
        <v>322</v>
      </c>
      <c r="Q86" s="141" t="str">
        <f t="shared" si="12"/>
        <v>32</v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>
        <v>52</v>
      </c>
      <c r="B87" s="146" t="str">
        <f t="shared" si="8"/>
        <v>Ostale pomoći</v>
      </c>
      <c r="C87" s="151">
        <v>3237</v>
      </c>
      <c r="D87" s="146" t="str">
        <f t="shared" si="9"/>
        <v>Intelektualne i osobne usluge</v>
      </c>
      <c r="E87" s="186"/>
      <c r="F87" s="146" t="str">
        <f t="shared" si="10"/>
        <v/>
      </c>
      <c r="G87" s="185">
        <v>550450</v>
      </c>
      <c r="H87" s="185">
        <v>149200</v>
      </c>
      <c r="I87" s="185">
        <v>0</v>
      </c>
      <c r="J87" s="201"/>
      <c r="K87" s="200"/>
      <c r="L87" s="200"/>
      <c r="M87" s="201"/>
      <c r="N87" s="201"/>
      <c r="P87" s="141" t="str">
        <f t="shared" si="11"/>
        <v>323</v>
      </c>
      <c r="Q87" s="141" t="str">
        <f t="shared" si="12"/>
        <v>32</v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>
        <v>52</v>
      </c>
      <c r="B88" s="146" t="str">
        <f t="shared" si="8"/>
        <v>Ostale pomoći</v>
      </c>
      <c r="C88" s="151">
        <v>3239</v>
      </c>
      <c r="D88" s="146" t="str">
        <f t="shared" si="9"/>
        <v>Ostale usluge</v>
      </c>
      <c r="E88" s="186"/>
      <c r="F88" s="146" t="str">
        <f t="shared" si="10"/>
        <v/>
      </c>
      <c r="G88" s="185">
        <v>412500</v>
      </c>
      <c r="H88" s="185">
        <v>0</v>
      </c>
      <c r="I88" s="185">
        <v>0</v>
      </c>
      <c r="J88" s="201"/>
      <c r="K88" s="200"/>
      <c r="L88" s="200"/>
      <c r="M88" s="201"/>
      <c r="N88" s="201"/>
      <c r="P88" s="141" t="str">
        <f t="shared" si="11"/>
        <v>323</v>
      </c>
      <c r="Q88" s="141" t="str">
        <f t="shared" si="12"/>
        <v>32</v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>
        <v>52</v>
      </c>
      <c r="B89" s="146" t="str">
        <f t="shared" si="8"/>
        <v>Ostale pomoći</v>
      </c>
      <c r="C89" s="151">
        <v>4221</v>
      </c>
      <c r="D89" s="146" t="str">
        <f t="shared" si="9"/>
        <v>Uredska oprema i namještaj</v>
      </c>
      <c r="E89" s="186"/>
      <c r="F89" s="146" t="str">
        <f t="shared" si="10"/>
        <v/>
      </c>
      <c r="G89" s="185">
        <v>18600</v>
      </c>
      <c r="H89" s="185">
        <v>0</v>
      </c>
      <c r="I89" s="185">
        <v>0</v>
      </c>
      <c r="J89" s="201"/>
      <c r="K89" s="200"/>
      <c r="L89" s="200"/>
      <c r="M89" s="201"/>
      <c r="N89" s="201"/>
      <c r="P89" s="141" t="str">
        <f t="shared" si="11"/>
        <v>422</v>
      </c>
      <c r="Q89" s="141" t="str">
        <f t="shared" si="12"/>
        <v>42</v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>
        <v>52</v>
      </c>
      <c r="B90" s="146" t="str">
        <f t="shared" si="8"/>
        <v>Ostale pomoći</v>
      </c>
      <c r="C90" s="151">
        <v>3211</v>
      </c>
      <c r="D90" s="146" t="str">
        <f t="shared" si="9"/>
        <v>Službena putovanja</v>
      </c>
      <c r="E90" s="186" t="s">
        <v>827</v>
      </c>
      <c r="F90" s="146" t="str">
        <f t="shared" si="10"/>
        <v>NOVI PODPROJEKT</v>
      </c>
      <c r="G90" s="185">
        <v>30934</v>
      </c>
      <c r="H90" s="185">
        <v>12000</v>
      </c>
      <c r="I90" s="185">
        <v>10000</v>
      </c>
      <c r="J90" s="201" t="s">
        <v>2350</v>
      </c>
      <c r="K90" s="200" t="s">
        <v>42</v>
      </c>
      <c r="L90" s="200" t="s">
        <v>2145</v>
      </c>
      <c r="M90" s="201" t="s">
        <v>2351</v>
      </c>
      <c r="N90" s="201" t="s">
        <v>2363</v>
      </c>
      <c r="P90" s="141" t="str">
        <f t="shared" si="11"/>
        <v>321</v>
      </c>
      <c r="Q90" s="141" t="str">
        <f t="shared" si="12"/>
        <v>32</v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>
        <v>52</v>
      </c>
      <c r="B91" s="146" t="str">
        <f t="shared" si="8"/>
        <v>Ostale pomoći</v>
      </c>
      <c r="C91" s="151">
        <v>3221</v>
      </c>
      <c r="D91" s="146" t="str">
        <f t="shared" si="9"/>
        <v>Uredski materijal i ostali materijalni rashodi</v>
      </c>
      <c r="E91" s="186"/>
      <c r="F91" s="146" t="str">
        <f t="shared" si="10"/>
        <v/>
      </c>
      <c r="G91" s="185">
        <v>4403</v>
      </c>
      <c r="H91" s="185">
        <v>4403</v>
      </c>
      <c r="I91" s="185">
        <v>4403</v>
      </c>
      <c r="J91" s="201"/>
      <c r="K91" s="200"/>
      <c r="L91" s="200"/>
      <c r="M91" s="201"/>
      <c r="N91" s="201"/>
      <c r="P91" s="141" t="str">
        <f t="shared" si="11"/>
        <v>322</v>
      </c>
      <c r="Q91" s="141" t="str">
        <f t="shared" si="12"/>
        <v>32</v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>
        <v>52</v>
      </c>
      <c r="B92" s="146" t="str">
        <f t="shared" si="8"/>
        <v>Ostale pomoći</v>
      </c>
      <c r="C92" s="151">
        <v>3239</v>
      </c>
      <c r="D92" s="146" t="str">
        <f t="shared" si="9"/>
        <v>Ostale usluge</v>
      </c>
      <c r="E92" s="186"/>
      <c r="F92" s="146" t="str">
        <f t="shared" si="10"/>
        <v/>
      </c>
      <c r="G92" s="185">
        <v>45000</v>
      </c>
      <c r="H92" s="185">
        <v>42700</v>
      </c>
      <c r="I92" s="185">
        <v>39000</v>
      </c>
      <c r="J92" s="201"/>
      <c r="K92" s="200"/>
      <c r="L92" s="200"/>
      <c r="M92" s="201"/>
      <c r="N92" s="201"/>
      <c r="P92" s="141" t="str">
        <f t="shared" si="11"/>
        <v>323</v>
      </c>
      <c r="Q92" s="141" t="str">
        <f t="shared" si="12"/>
        <v>32</v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>
        <v>51</v>
      </c>
      <c r="B93" s="146" t="str">
        <f t="shared" si="8"/>
        <v>Pomoći EU</v>
      </c>
      <c r="C93" s="151">
        <v>3111</v>
      </c>
      <c r="D93" s="146" t="str">
        <f t="shared" si="9"/>
        <v>Plaće za redovan rad</v>
      </c>
      <c r="E93" s="186" t="s">
        <v>827</v>
      </c>
      <c r="F93" s="146" t="str">
        <f t="shared" si="10"/>
        <v>NOVI PODPROJEKT</v>
      </c>
      <c r="G93" s="185">
        <v>37272</v>
      </c>
      <c r="H93" s="185">
        <v>37272</v>
      </c>
      <c r="I93" s="185">
        <v>15530</v>
      </c>
      <c r="J93" s="201" t="s">
        <v>2352</v>
      </c>
      <c r="K93" s="200" t="s">
        <v>2341</v>
      </c>
      <c r="L93" s="200" t="s">
        <v>2145</v>
      </c>
      <c r="M93" s="201" t="s">
        <v>2343</v>
      </c>
      <c r="N93" s="201" t="s">
        <v>2361</v>
      </c>
      <c r="P93" s="141" t="str">
        <f t="shared" si="11"/>
        <v>311</v>
      </c>
      <c r="Q93" s="141" t="str">
        <f t="shared" si="12"/>
        <v>31</v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>
        <v>51</v>
      </c>
      <c r="B94" s="146" t="str">
        <f t="shared" si="8"/>
        <v>Pomoći EU</v>
      </c>
      <c r="C94" s="151">
        <v>3132</v>
      </c>
      <c r="D94" s="146" t="str">
        <f t="shared" si="9"/>
        <v>Doprinosi za obvezno zdravstveno osiguranje</v>
      </c>
      <c r="E94" s="186"/>
      <c r="F94" s="146" t="str">
        <f t="shared" si="10"/>
        <v/>
      </c>
      <c r="G94" s="185">
        <v>6150</v>
      </c>
      <c r="H94" s="185">
        <v>6150</v>
      </c>
      <c r="I94" s="185">
        <v>2563</v>
      </c>
      <c r="J94" s="201"/>
      <c r="K94" s="200"/>
      <c r="L94" s="200"/>
      <c r="M94" s="201"/>
      <c r="N94" s="201"/>
      <c r="P94" s="141" t="str">
        <f t="shared" si="11"/>
        <v>313</v>
      </c>
      <c r="Q94" s="141" t="str">
        <f t="shared" si="12"/>
        <v>31</v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>
        <v>51</v>
      </c>
      <c r="B95" s="146" t="str">
        <f t="shared" si="8"/>
        <v>Pomoći EU</v>
      </c>
      <c r="C95" s="151">
        <v>3211</v>
      </c>
      <c r="D95" s="146" t="str">
        <f t="shared" si="9"/>
        <v>Službena putovanja</v>
      </c>
      <c r="E95" s="186"/>
      <c r="F95" s="146" t="str">
        <f t="shared" si="10"/>
        <v/>
      </c>
      <c r="G95" s="185">
        <v>8850</v>
      </c>
      <c r="H95" s="185">
        <v>8850</v>
      </c>
      <c r="I95" s="185">
        <v>4425</v>
      </c>
      <c r="J95" s="201"/>
      <c r="K95" s="200"/>
      <c r="L95" s="200"/>
      <c r="M95" s="201"/>
      <c r="N95" s="201"/>
      <c r="P95" s="141" t="str">
        <f t="shared" si="11"/>
        <v>321</v>
      </c>
      <c r="Q95" s="141" t="str">
        <f t="shared" si="12"/>
        <v>32</v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>
        <v>52</v>
      </c>
      <c r="B96" s="146" t="str">
        <f t="shared" si="8"/>
        <v>Ostale pomoći</v>
      </c>
      <c r="C96" s="151">
        <v>3111</v>
      </c>
      <c r="D96" s="146" t="str">
        <f t="shared" si="9"/>
        <v>Plaće za redovan rad</v>
      </c>
      <c r="E96" s="186" t="s">
        <v>827</v>
      </c>
      <c r="F96" s="146" t="str">
        <f t="shared" si="10"/>
        <v>NOVI PODPROJEKT</v>
      </c>
      <c r="G96" s="185">
        <v>113820</v>
      </c>
      <c r="H96" s="185">
        <v>113820</v>
      </c>
      <c r="I96" s="185">
        <v>56910</v>
      </c>
      <c r="J96" s="201" t="s">
        <v>2359</v>
      </c>
      <c r="K96" s="200" t="s">
        <v>2341</v>
      </c>
      <c r="L96" s="200" t="s">
        <v>2145</v>
      </c>
      <c r="M96" s="201" t="s">
        <v>2364</v>
      </c>
      <c r="N96" s="201" t="s">
        <v>2354</v>
      </c>
      <c r="P96" s="141" t="str">
        <f t="shared" si="11"/>
        <v>311</v>
      </c>
      <c r="Q96" s="141" t="str">
        <f t="shared" si="12"/>
        <v>31</v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>
        <v>52</v>
      </c>
      <c r="B97" s="146" t="str">
        <f t="shared" si="8"/>
        <v>Ostale pomoći</v>
      </c>
      <c r="C97" s="151">
        <v>3132</v>
      </c>
      <c r="D97" s="146" t="str">
        <f t="shared" si="9"/>
        <v>Doprinosi za obvezno zdravstveno osiguranje</v>
      </c>
      <c r="E97" s="186"/>
      <c r="F97" s="146" t="str">
        <f t="shared" si="10"/>
        <v/>
      </c>
      <c r="G97" s="185">
        <v>18780</v>
      </c>
      <c r="H97" s="185">
        <v>18780</v>
      </c>
      <c r="I97" s="185">
        <v>9390</v>
      </c>
      <c r="J97" s="201"/>
      <c r="K97" s="200"/>
      <c r="L97" s="200"/>
      <c r="M97" s="201"/>
      <c r="N97" s="201"/>
      <c r="P97" s="141" t="str">
        <f t="shared" si="11"/>
        <v>313</v>
      </c>
      <c r="Q97" s="141" t="str">
        <f t="shared" si="12"/>
        <v>31</v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>
        <v>52</v>
      </c>
      <c r="B98" s="146" t="str">
        <f t="shared" si="8"/>
        <v>Ostale pomoći</v>
      </c>
      <c r="C98" s="151">
        <v>3211</v>
      </c>
      <c r="D98" s="146" t="str">
        <f t="shared" si="9"/>
        <v>Službena putovanja</v>
      </c>
      <c r="E98" s="186"/>
      <c r="F98" s="146" t="str">
        <f t="shared" si="10"/>
        <v/>
      </c>
      <c r="G98" s="185">
        <v>36144</v>
      </c>
      <c r="H98" s="185">
        <v>36144</v>
      </c>
      <c r="I98" s="185">
        <v>26492</v>
      </c>
      <c r="J98" s="201"/>
      <c r="K98" s="200"/>
      <c r="L98" s="200"/>
      <c r="M98" s="201"/>
      <c r="N98" s="201"/>
      <c r="P98" s="141" t="str">
        <f t="shared" si="11"/>
        <v>321</v>
      </c>
      <c r="Q98" s="141" t="str">
        <f t="shared" si="12"/>
        <v>32</v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>
        <v>52</v>
      </c>
      <c r="B99" s="146" t="str">
        <f t="shared" si="8"/>
        <v>Ostale pomoći</v>
      </c>
      <c r="C99" s="151">
        <v>3212</v>
      </c>
      <c r="D99" s="146" t="str">
        <f t="shared" si="9"/>
        <v>Naknade za prijevoz, za rad na terenu i odvojeni život</v>
      </c>
      <c r="E99" s="186"/>
      <c r="F99" s="146" t="str">
        <f t="shared" si="10"/>
        <v/>
      </c>
      <c r="G99" s="185">
        <v>7320</v>
      </c>
      <c r="H99" s="185">
        <v>7320</v>
      </c>
      <c r="I99" s="185">
        <v>3660</v>
      </c>
      <c r="J99" s="201"/>
      <c r="K99" s="200"/>
      <c r="L99" s="200"/>
      <c r="M99" s="201"/>
      <c r="N99" s="201"/>
      <c r="P99" s="141" t="str">
        <f t="shared" si="11"/>
        <v>321</v>
      </c>
      <c r="Q99" s="141" t="str">
        <f t="shared" si="12"/>
        <v>32</v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>
        <v>52</v>
      </c>
      <c r="B100" s="146" t="str">
        <f t="shared" si="8"/>
        <v>Ostale pomoći</v>
      </c>
      <c r="C100" s="151">
        <v>3221</v>
      </c>
      <c r="D100" s="146" t="str">
        <f t="shared" si="9"/>
        <v>Uredski materijal i ostali materijalni rashodi</v>
      </c>
      <c r="E100" s="186"/>
      <c r="F100" s="146" t="str">
        <f t="shared" si="10"/>
        <v/>
      </c>
      <c r="G100" s="185">
        <v>46800</v>
      </c>
      <c r="H100" s="185">
        <v>46800</v>
      </c>
      <c r="I100" s="185">
        <v>23400</v>
      </c>
      <c r="J100" s="201"/>
      <c r="K100" s="200"/>
      <c r="L100" s="200"/>
      <c r="M100" s="201"/>
      <c r="N100" s="201"/>
      <c r="P100" s="141" t="str">
        <f t="shared" si="11"/>
        <v>322</v>
      </c>
      <c r="Q100" s="141" t="str">
        <f t="shared" si="12"/>
        <v>32</v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>
        <v>52</v>
      </c>
      <c r="B101" s="146" t="str">
        <f t="shared" si="8"/>
        <v>Ostale pomoći</v>
      </c>
      <c r="C101" s="151">
        <v>3237</v>
      </c>
      <c r="D101" s="146" t="str">
        <f t="shared" si="9"/>
        <v>Intelektualne i osobne usluge</v>
      </c>
      <c r="E101" s="186"/>
      <c r="F101" s="146" t="str">
        <f t="shared" si="10"/>
        <v/>
      </c>
      <c r="G101" s="185">
        <v>13313</v>
      </c>
      <c r="H101" s="185">
        <v>13313</v>
      </c>
      <c r="I101" s="185">
        <v>17750</v>
      </c>
      <c r="J101" s="201"/>
      <c r="K101" s="200"/>
      <c r="L101" s="200"/>
      <c r="M101" s="201"/>
      <c r="N101" s="201"/>
      <c r="P101" s="141" t="str">
        <f t="shared" si="11"/>
        <v>323</v>
      </c>
      <c r="Q101" s="141" t="str">
        <f t="shared" si="12"/>
        <v>32</v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>
        <v>52</v>
      </c>
      <c r="B102" s="146" t="str">
        <f t="shared" si="8"/>
        <v>Ostale pomoći</v>
      </c>
      <c r="C102" s="151">
        <v>3239</v>
      </c>
      <c r="D102" s="146" t="str">
        <f t="shared" si="9"/>
        <v>Ostale usluge</v>
      </c>
      <c r="E102" s="186"/>
      <c r="F102" s="146" t="str">
        <f t="shared" si="10"/>
        <v/>
      </c>
      <c r="G102" s="185">
        <v>99662</v>
      </c>
      <c r="H102" s="185">
        <v>102662</v>
      </c>
      <c r="I102" s="185">
        <v>80456</v>
      </c>
      <c r="J102" s="201"/>
      <c r="K102" s="200"/>
      <c r="L102" s="200"/>
      <c r="M102" s="201"/>
      <c r="N102" s="201"/>
      <c r="P102" s="141" t="str">
        <f t="shared" si="11"/>
        <v>323</v>
      </c>
      <c r="Q102" s="141" t="str">
        <f t="shared" si="12"/>
        <v>32</v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>
        <v>12</v>
      </c>
      <c r="B103" s="146" t="str">
        <f t="shared" si="8"/>
        <v>Sredstva učešća za pomoći</v>
      </c>
      <c r="C103" s="151">
        <v>3111</v>
      </c>
      <c r="D103" s="146" t="str">
        <f t="shared" si="9"/>
        <v>Plaće za redovan rad</v>
      </c>
      <c r="E103" s="186" t="s">
        <v>1116</v>
      </c>
      <c r="F103" s="146" t="str">
        <f t="shared" si="10"/>
        <v>Provedba HKO-a na razini visokog obrazovanja</v>
      </c>
      <c r="G103" s="185">
        <v>51051</v>
      </c>
      <c r="H103" s="185">
        <v>0</v>
      </c>
      <c r="I103" s="185"/>
      <c r="J103" s="201" t="s">
        <v>2367</v>
      </c>
      <c r="K103" s="200" t="s">
        <v>2341</v>
      </c>
      <c r="L103" s="200" t="s">
        <v>42</v>
      </c>
      <c r="M103" s="201" t="s">
        <v>2365</v>
      </c>
      <c r="N103" s="201" t="s">
        <v>2366</v>
      </c>
      <c r="P103" s="141" t="str">
        <f t="shared" si="11"/>
        <v>311</v>
      </c>
      <c r="Q103" s="141" t="str">
        <f t="shared" si="12"/>
        <v>31</v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>
        <v>561</v>
      </c>
      <c r="B104" s="146" t="str">
        <f t="shared" si="8"/>
        <v>Europski socijalni fond (ESF)</v>
      </c>
      <c r="C104" s="151">
        <v>3111</v>
      </c>
      <c r="D104" s="146" t="str">
        <f t="shared" si="9"/>
        <v>Plaće za redovan rad</v>
      </c>
      <c r="E104" s="186" t="s">
        <v>1116</v>
      </c>
      <c r="F104" s="146" t="str">
        <f t="shared" si="10"/>
        <v>Provedba HKO-a na razini visokog obrazovanja</v>
      </c>
      <c r="G104" s="185">
        <v>289290</v>
      </c>
      <c r="H104" s="185">
        <v>0</v>
      </c>
      <c r="I104" s="185">
        <v>0</v>
      </c>
      <c r="J104" s="201"/>
      <c r="K104" s="200"/>
      <c r="L104" s="200"/>
      <c r="M104" s="201"/>
      <c r="N104" s="201"/>
      <c r="P104" s="141" t="str">
        <f t="shared" si="11"/>
        <v>311</v>
      </c>
      <c r="Q104" s="141" t="str">
        <f t="shared" si="12"/>
        <v>31</v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>
        <v>12</v>
      </c>
      <c r="B105" s="146" t="str">
        <f t="shared" si="8"/>
        <v>Sredstva učešća za pomoći</v>
      </c>
      <c r="C105" s="151">
        <v>3132</v>
      </c>
      <c r="D105" s="146" t="str">
        <f t="shared" si="9"/>
        <v>Doprinosi za obvezno zdravstveno osiguranje</v>
      </c>
      <c r="E105" s="186" t="s">
        <v>1116</v>
      </c>
      <c r="F105" s="146" t="str">
        <f t="shared" si="10"/>
        <v>Provedba HKO-a na razini visokog obrazovanja</v>
      </c>
      <c r="G105" s="185">
        <v>8423</v>
      </c>
      <c r="H105" s="185">
        <v>0</v>
      </c>
      <c r="I105" s="185">
        <v>0</v>
      </c>
      <c r="J105" s="201"/>
      <c r="K105" s="200"/>
      <c r="L105" s="200"/>
      <c r="M105" s="201"/>
      <c r="N105" s="201"/>
      <c r="P105" s="141" t="str">
        <f t="shared" si="11"/>
        <v>313</v>
      </c>
      <c r="Q105" s="141" t="str">
        <f t="shared" si="12"/>
        <v>31</v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>
        <v>561</v>
      </c>
      <c r="B106" s="146" t="str">
        <f t="shared" si="8"/>
        <v>Europski socijalni fond (ESF)</v>
      </c>
      <c r="C106" s="151">
        <v>3132</v>
      </c>
      <c r="D106" s="146" t="str">
        <f t="shared" si="9"/>
        <v>Doprinosi za obvezno zdravstveno osiguranje</v>
      </c>
      <c r="E106" s="186" t="s">
        <v>1116</v>
      </c>
      <c r="F106" s="146" t="str">
        <f t="shared" si="10"/>
        <v>Provedba HKO-a na razini visokog obrazovanja</v>
      </c>
      <c r="G106" s="185">
        <v>47733</v>
      </c>
      <c r="H106" s="185">
        <v>0</v>
      </c>
      <c r="I106" s="185">
        <v>0</v>
      </c>
      <c r="J106" s="201"/>
      <c r="K106" s="200"/>
      <c r="L106" s="200"/>
      <c r="M106" s="201"/>
      <c r="N106" s="201"/>
      <c r="P106" s="141" t="str">
        <f t="shared" si="11"/>
        <v>313</v>
      </c>
      <c r="Q106" s="141" t="str">
        <f t="shared" si="12"/>
        <v>31</v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>
        <v>12</v>
      </c>
      <c r="B107" s="146" t="str">
        <f t="shared" si="8"/>
        <v>Sredstva učešća za pomoći</v>
      </c>
      <c r="C107" s="151">
        <v>3211</v>
      </c>
      <c r="D107" s="146" t="str">
        <f t="shared" si="9"/>
        <v>Službena putovanja</v>
      </c>
      <c r="E107" s="186" t="s">
        <v>1116</v>
      </c>
      <c r="F107" s="146" t="str">
        <f t="shared" si="10"/>
        <v>Provedba HKO-a na razini visokog obrazovanja</v>
      </c>
      <c r="G107" s="185">
        <v>11788</v>
      </c>
      <c r="H107" s="185">
        <v>0</v>
      </c>
      <c r="I107" s="185">
        <v>0</v>
      </c>
      <c r="J107" s="201"/>
      <c r="K107" s="200"/>
      <c r="L107" s="200"/>
      <c r="M107" s="201"/>
      <c r="N107" s="201"/>
      <c r="P107" s="141" t="str">
        <f t="shared" si="11"/>
        <v>321</v>
      </c>
      <c r="Q107" s="141" t="str">
        <f t="shared" si="12"/>
        <v>32</v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>
        <v>561</v>
      </c>
      <c r="B108" s="146" t="str">
        <f t="shared" si="8"/>
        <v>Europski socijalni fond (ESF)</v>
      </c>
      <c r="C108" s="151">
        <v>3211</v>
      </c>
      <c r="D108" s="146" t="str">
        <f t="shared" si="9"/>
        <v>Službena putovanja</v>
      </c>
      <c r="E108" s="186" t="s">
        <v>1116</v>
      </c>
      <c r="F108" s="146" t="str">
        <f t="shared" si="10"/>
        <v>Provedba HKO-a na razini visokog obrazovanja</v>
      </c>
      <c r="G108" s="185">
        <v>66797</v>
      </c>
      <c r="H108" s="185">
        <v>0</v>
      </c>
      <c r="I108" s="185">
        <v>0</v>
      </c>
      <c r="J108" s="201"/>
      <c r="K108" s="200"/>
      <c r="L108" s="200"/>
      <c r="M108" s="201"/>
      <c r="N108" s="201"/>
      <c r="P108" s="141" t="str">
        <f t="shared" si="11"/>
        <v>321</v>
      </c>
      <c r="Q108" s="141" t="str">
        <f t="shared" si="12"/>
        <v>32</v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>
        <v>12</v>
      </c>
      <c r="B109" s="146" t="str">
        <f t="shared" si="8"/>
        <v>Sredstva učešća za pomoći</v>
      </c>
      <c r="C109" s="151">
        <v>3221</v>
      </c>
      <c r="D109" s="146" t="str">
        <f t="shared" si="9"/>
        <v>Uredski materijal i ostali materijalni rashodi</v>
      </c>
      <c r="E109" s="186" t="s">
        <v>1116</v>
      </c>
      <c r="F109" s="146" t="str">
        <f t="shared" si="10"/>
        <v>Provedba HKO-a na razini visokog obrazovanja</v>
      </c>
      <c r="G109" s="185">
        <v>10145</v>
      </c>
      <c r="H109" s="185">
        <v>0</v>
      </c>
      <c r="I109" s="185">
        <v>0</v>
      </c>
      <c r="J109" s="201"/>
      <c r="K109" s="200"/>
      <c r="L109" s="200"/>
      <c r="M109" s="201"/>
      <c r="N109" s="201"/>
      <c r="P109" s="141" t="str">
        <f t="shared" si="11"/>
        <v>322</v>
      </c>
      <c r="Q109" s="141" t="str">
        <f t="shared" si="12"/>
        <v>32</v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>
        <v>561</v>
      </c>
      <c r="B110" s="146" t="str">
        <f t="shared" si="8"/>
        <v>Europski socijalni fond (ESF)</v>
      </c>
      <c r="C110" s="151">
        <v>3221</v>
      </c>
      <c r="D110" s="146" t="str">
        <f t="shared" si="9"/>
        <v>Uredski materijal i ostali materijalni rashodi</v>
      </c>
      <c r="E110" s="186" t="s">
        <v>1116</v>
      </c>
      <c r="F110" s="146" t="str">
        <f t="shared" si="10"/>
        <v>Provedba HKO-a na razini visokog obrazovanja</v>
      </c>
      <c r="G110" s="185">
        <v>57490</v>
      </c>
      <c r="H110" s="185">
        <v>0</v>
      </c>
      <c r="I110" s="185">
        <v>0</v>
      </c>
      <c r="J110" s="201"/>
      <c r="K110" s="200"/>
      <c r="L110" s="200"/>
      <c r="M110" s="201"/>
      <c r="N110" s="201"/>
      <c r="P110" s="141" t="str">
        <f t="shared" si="11"/>
        <v>322</v>
      </c>
      <c r="Q110" s="141" t="str">
        <f t="shared" si="12"/>
        <v>32</v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>
        <v>12</v>
      </c>
      <c r="B111" s="146" t="str">
        <f t="shared" si="8"/>
        <v>Sredstva učešća za pomoći</v>
      </c>
      <c r="C111" s="151">
        <v>3233</v>
      </c>
      <c r="D111" s="146" t="str">
        <f t="shared" si="9"/>
        <v>Usluge promidžbe i informiranja</v>
      </c>
      <c r="E111" s="186" t="s">
        <v>1116</v>
      </c>
      <c r="F111" s="146" t="str">
        <f t="shared" si="10"/>
        <v>Provedba HKO-a na razini visokog obrazovanja</v>
      </c>
      <c r="G111" s="185">
        <v>3510</v>
      </c>
      <c r="H111" s="185">
        <v>0</v>
      </c>
      <c r="I111" s="185">
        <v>0</v>
      </c>
      <c r="J111" s="201"/>
      <c r="K111" s="200"/>
      <c r="L111" s="200"/>
      <c r="M111" s="201"/>
      <c r="N111" s="201"/>
      <c r="P111" s="141" t="str">
        <f t="shared" si="11"/>
        <v>323</v>
      </c>
      <c r="Q111" s="141" t="str">
        <f t="shared" si="12"/>
        <v>32</v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>
        <v>561</v>
      </c>
      <c r="B112" s="146" t="str">
        <f t="shared" si="8"/>
        <v>Europski socijalni fond (ESF)</v>
      </c>
      <c r="C112" s="151">
        <v>3233</v>
      </c>
      <c r="D112" s="146" t="str">
        <f t="shared" si="9"/>
        <v>Usluge promidžbe i informiranja</v>
      </c>
      <c r="E112" s="186" t="s">
        <v>1116</v>
      </c>
      <c r="F112" s="146" t="str">
        <f t="shared" si="10"/>
        <v>Provedba HKO-a na razini visokog obrazovanja</v>
      </c>
      <c r="G112" s="185">
        <v>19890</v>
      </c>
      <c r="H112" s="185">
        <v>0</v>
      </c>
      <c r="I112" s="185">
        <v>0</v>
      </c>
      <c r="J112" s="201"/>
      <c r="K112" s="200"/>
      <c r="L112" s="200"/>
      <c r="M112" s="201"/>
      <c r="N112" s="201"/>
      <c r="P112" s="141" t="str">
        <f t="shared" si="11"/>
        <v>323</v>
      </c>
      <c r="Q112" s="141" t="str">
        <f t="shared" si="12"/>
        <v>32</v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>
        <v>12</v>
      </c>
      <c r="B113" s="146" t="str">
        <f t="shared" si="8"/>
        <v>Sredstva učešća za pomoći</v>
      </c>
      <c r="C113" s="151">
        <v>3237</v>
      </c>
      <c r="D113" s="146" t="str">
        <f t="shared" si="9"/>
        <v>Intelektualne i osobne usluge</v>
      </c>
      <c r="E113" s="186" t="s">
        <v>1116</v>
      </c>
      <c r="F113" s="146" t="str">
        <f t="shared" si="10"/>
        <v>Provedba HKO-a na razini visokog obrazovanja</v>
      </c>
      <c r="G113" s="185">
        <v>35914</v>
      </c>
      <c r="H113" s="185">
        <v>0</v>
      </c>
      <c r="I113" s="185">
        <v>0</v>
      </c>
      <c r="J113" s="201"/>
      <c r="K113" s="200"/>
      <c r="L113" s="200"/>
      <c r="M113" s="201"/>
      <c r="N113" s="201"/>
      <c r="P113" s="141" t="str">
        <f t="shared" si="11"/>
        <v>323</v>
      </c>
      <c r="Q113" s="141" t="str">
        <f t="shared" si="12"/>
        <v>32</v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>
        <v>561</v>
      </c>
      <c r="B114" s="146" t="str">
        <f t="shared" si="8"/>
        <v>Europski socijalni fond (ESF)</v>
      </c>
      <c r="C114" s="151">
        <v>3237</v>
      </c>
      <c r="D114" s="146" t="str">
        <f t="shared" si="9"/>
        <v>Intelektualne i osobne usluge</v>
      </c>
      <c r="E114" s="186" t="s">
        <v>1116</v>
      </c>
      <c r="F114" s="146" t="str">
        <f t="shared" si="10"/>
        <v>Provedba HKO-a na razini visokog obrazovanja</v>
      </c>
      <c r="G114" s="185">
        <v>203515</v>
      </c>
      <c r="H114" s="185">
        <v>0</v>
      </c>
      <c r="I114" s="185">
        <v>0</v>
      </c>
      <c r="J114" s="201"/>
      <c r="K114" s="200"/>
      <c r="L114" s="200"/>
      <c r="M114" s="201"/>
      <c r="N114" s="201"/>
      <c r="P114" s="141" t="str">
        <f t="shared" si="11"/>
        <v>323</v>
      </c>
      <c r="Q114" s="141" t="str">
        <f t="shared" si="12"/>
        <v>32</v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>
        <v>12</v>
      </c>
      <c r="B115" s="146" t="str">
        <f t="shared" si="8"/>
        <v>Sredstva učešća za pomoći</v>
      </c>
      <c r="C115" s="151">
        <v>4221</v>
      </c>
      <c r="D115" s="146" t="str">
        <f t="shared" si="9"/>
        <v>Uredska oprema i namještaj</v>
      </c>
      <c r="E115" s="186" t="s">
        <v>1116</v>
      </c>
      <c r="F115" s="146" t="str">
        <f t="shared" si="10"/>
        <v>Provedba HKO-a na razini visokog obrazovanja</v>
      </c>
      <c r="G115" s="185">
        <v>80640</v>
      </c>
      <c r="H115" s="185">
        <v>0</v>
      </c>
      <c r="I115" s="185">
        <v>0</v>
      </c>
      <c r="J115" s="201"/>
      <c r="K115" s="200"/>
      <c r="L115" s="200"/>
      <c r="M115" s="201"/>
      <c r="N115" s="201"/>
      <c r="P115" s="141" t="str">
        <f t="shared" si="11"/>
        <v>422</v>
      </c>
      <c r="Q115" s="141" t="str">
        <f t="shared" si="12"/>
        <v>42</v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>
        <v>561</v>
      </c>
      <c r="B116" s="146" t="str">
        <f t="shared" si="8"/>
        <v>Europski socijalni fond (ESF)</v>
      </c>
      <c r="C116" s="151">
        <v>4221</v>
      </c>
      <c r="D116" s="146" t="str">
        <f t="shared" si="9"/>
        <v>Uredska oprema i namještaj</v>
      </c>
      <c r="E116" s="186" t="s">
        <v>1116</v>
      </c>
      <c r="F116" s="146" t="str">
        <f t="shared" si="10"/>
        <v>Provedba HKO-a na razini visokog obrazovanja</v>
      </c>
      <c r="G116" s="185">
        <v>456960</v>
      </c>
      <c r="H116" s="185">
        <v>0</v>
      </c>
      <c r="I116" s="185">
        <v>0</v>
      </c>
      <c r="J116" s="201"/>
      <c r="K116" s="200"/>
      <c r="L116" s="200"/>
      <c r="M116" s="201"/>
      <c r="N116" s="201"/>
      <c r="P116" s="141" t="str">
        <f t="shared" si="11"/>
        <v>422</v>
      </c>
      <c r="Q116" s="141" t="str">
        <f t="shared" si="12"/>
        <v>42</v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>
        <v>12</v>
      </c>
      <c r="B117" s="146" t="str">
        <f t="shared" si="8"/>
        <v>Sredstva učešća za pomoći</v>
      </c>
      <c r="C117" s="151">
        <v>4241</v>
      </c>
      <c r="D117" s="146" t="str">
        <f t="shared" si="9"/>
        <v>Knjige</v>
      </c>
      <c r="E117" s="186" t="s">
        <v>1116</v>
      </c>
      <c r="F117" s="146" t="str">
        <f t="shared" si="10"/>
        <v>Provedba HKO-a na razini visokog obrazovanja</v>
      </c>
      <c r="G117" s="185">
        <v>19500</v>
      </c>
      <c r="H117" s="185">
        <v>0</v>
      </c>
      <c r="I117" s="185">
        <v>0</v>
      </c>
      <c r="J117" s="201"/>
      <c r="K117" s="200"/>
      <c r="L117" s="200"/>
      <c r="M117" s="201"/>
      <c r="N117" s="201"/>
      <c r="P117" s="141" t="str">
        <f t="shared" si="11"/>
        <v>424</v>
      </c>
      <c r="Q117" s="141" t="str">
        <f t="shared" si="12"/>
        <v>42</v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>
        <v>561</v>
      </c>
      <c r="B118" s="146" t="str">
        <f t="shared" si="8"/>
        <v>Europski socijalni fond (ESF)</v>
      </c>
      <c r="C118" s="151">
        <v>4241</v>
      </c>
      <c r="D118" s="146" t="str">
        <f t="shared" si="9"/>
        <v>Knjige</v>
      </c>
      <c r="E118" s="186" t="s">
        <v>1116</v>
      </c>
      <c r="F118" s="146" t="str">
        <f t="shared" si="10"/>
        <v>Provedba HKO-a na razini visokog obrazovanja</v>
      </c>
      <c r="G118" s="185">
        <v>110500</v>
      </c>
      <c r="H118" s="185">
        <v>0</v>
      </c>
      <c r="I118" s="185">
        <v>0</v>
      </c>
      <c r="J118" s="201"/>
      <c r="K118" s="200"/>
      <c r="L118" s="200"/>
      <c r="M118" s="201"/>
      <c r="N118" s="201"/>
      <c r="P118" s="141" t="str">
        <f t="shared" si="11"/>
        <v>424</v>
      </c>
      <c r="Q118" s="141" t="str">
        <f t="shared" si="12"/>
        <v>42</v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>
        <v>12</v>
      </c>
      <c r="B120" s="146" t="str">
        <f t="shared" si="8"/>
        <v>Sredstva učešća za pomoći</v>
      </c>
      <c r="C120" s="151">
        <v>4212</v>
      </c>
      <c r="D120" s="146" t="str">
        <f t="shared" si="9"/>
        <v>Poslovni objekti</v>
      </c>
      <c r="E120" s="186" t="s">
        <v>1112</v>
      </c>
      <c r="F120" s="146" t="str">
        <f t="shared" si="10"/>
        <v>Poziv Modernizacija, unaprjeđenje i proširenje infrastrukture studentskog smještaja za studente u nepovoljnom položaju</v>
      </c>
      <c r="G120" s="185">
        <v>13220322</v>
      </c>
      <c r="H120" s="185">
        <v>0</v>
      </c>
      <c r="I120" s="185">
        <v>0</v>
      </c>
      <c r="J120" s="201"/>
      <c r="K120" s="200"/>
      <c r="L120" s="200"/>
      <c r="M120" s="201"/>
      <c r="N120" s="201"/>
      <c r="P120" s="141" t="str">
        <f t="shared" si="11"/>
        <v>421</v>
      </c>
      <c r="Q120" s="141" t="str">
        <f t="shared" si="12"/>
        <v>42</v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>
        <v>563</v>
      </c>
      <c r="B121" s="146" t="str">
        <f t="shared" si="8"/>
        <v>Europski fond za regionalni razvoj (ERDF)</v>
      </c>
      <c r="C121" s="151">
        <v>4212</v>
      </c>
      <c r="D121" s="146" t="str">
        <f t="shared" si="9"/>
        <v>Poslovni objekti</v>
      </c>
      <c r="E121" s="186" t="s">
        <v>1112</v>
      </c>
      <c r="F121" s="146" t="str">
        <f t="shared" si="10"/>
        <v>Poziv Modernizacija, unaprjeđenje i proširenje infrastrukture studentskog smještaja za studente u nepovoljnom položaju</v>
      </c>
      <c r="G121" s="185">
        <v>45240928</v>
      </c>
      <c r="H121" s="185">
        <v>0</v>
      </c>
      <c r="I121" s="185">
        <v>0</v>
      </c>
      <c r="J121" s="201"/>
      <c r="K121" s="200"/>
      <c r="L121" s="200"/>
      <c r="M121" s="201"/>
      <c r="N121" s="201"/>
      <c r="P121" s="141" t="str">
        <f t="shared" si="11"/>
        <v>421</v>
      </c>
      <c r="Q121" s="141" t="str">
        <f t="shared" si="12"/>
        <v>42</v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>
        <v>563</v>
      </c>
      <c r="B122" s="146" t="str">
        <f t="shared" si="8"/>
        <v>Europski fond za regionalni razvoj (ERDF)</v>
      </c>
      <c r="C122" s="151">
        <v>4221</v>
      </c>
      <c r="D122" s="146" t="str">
        <f t="shared" si="9"/>
        <v>Uredska oprema i namještaj</v>
      </c>
      <c r="E122" s="186" t="s">
        <v>1112</v>
      </c>
      <c r="F122" s="146" t="str">
        <f t="shared" si="10"/>
        <v>Poziv Modernizacija, unaprjeđenje i proširenje infrastrukture studentskog smještaja za studente u nepovoljnom položaju</v>
      </c>
      <c r="G122" s="185">
        <v>773776</v>
      </c>
      <c r="H122" s="185">
        <v>0</v>
      </c>
      <c r="I122" s="185">
        <v>0</v>
      </c>
      <c r="J122" s="201"/>
      <c r="K122" s="200"/>
      <c r="L122" s="200"/>
      <c r="M122" s="201"/>
      <c r="N122" s="201"/>
      <c r="P122" s="141" t="str">
        <f t="shared" si="11"/>
        <v>422</v>
      </c>
      <c r="Q122" s="141" t="str">
        <f t="shared" si="12"/>
        <v>42</v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>
        <v>563</v>
      </c>
      <c r="B123" s="146" t="str">
        <f t="shared" si="8"/>
        <v>Europski fond za regionalni razvoj (ERDF)</v>
      </c>
      <c r="C123" s="151">
        <v>4227</v>
      </c>
      <c r="D123" s="146" t="str">
        <f t="shared" si="9"/>
        <v>Uređaji, strojevi i oprema za ostale namjene</v>
      </c>
      <c r="E123" s="186" t="s">
        <v>1112</v>
      </c>
      <c r="F123" s="146" t="str">
        <f t="shared" si="10"/>
        <v>Poziv Modernizacija, unaprjeđenje i proširenje infrastrukture studentskog smještaja za studente u nepovoljnom položaju</v>
      </c>
      <c r="G123" s="185">
        <v>2200000</v>
      </c>
      <c r="H123" s="185">
        <v>0</v>
      </c>
      <c r="I123" s="185">
        <v>0</v>
      </c>
      <c r="J123" s="201"/>
      <c r="K123" s="200"/>
      <c r="L123" s="200"/>
      <c r="M123" s="201"/>
      <c r="N123" s="201"/>
      <c r="P123" s="141" t="str">
        <f t="shared" si="11"/>
        <v>422</v>
      </c>
      <c r="Q123" s="141" t="str">
        <f t="shared" si="12"/>
        <v>42</v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>
        <v>563</v>
      </c>
      <c r="B124" s="146" t="str">
        <f t="shared" si="8"/>
        <v>Europski fond za regionalni razvoj (ERDF)</v>
      </c>
      <c r="C124" s="151">
        <v>3233</v>
      </c>
      <c r="D124" s="146" t="str">
        <f t="shared" si="9"/>
        <v>Usluge promidžbe i informiranja</v>
      </c>
      <c r="E124" s="186" t="s">
        <v>1112</v>
      </c>
      <c r="F124" s="146" t="str">
        <f t="shared" si="10"/>
        <v>Poziv Modernizacija, unaprjeđenje i proširenje infrastrukture studentskog smještaja za studente u nepovoljnom položaju</v>
      </c>
      <c r="G124" s="185">
        <v>17000</v>
      </c>
      <c r="H124" s="185">
        <v>0</v>
      </c>
      <c r="I124" s="185">
        <v>0</v>
      </c>
      <c r="J124" s="201"/>
      <c r="K124" s="200"/>
      <c r="L124" s="200"/>
      <c r="M124" s="201"/>
      <c r="N124" s="201"/>
      <c r="P124" s="141" t="str">
        <f t="shared" si="11"/>
        <v>323</v>
      </c>
      <c r="Q124" s="141" t="str">
        <f t="shared" si="12"/>
        <v>32</v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>
        <v>563</v>
      </c>
      <c r="B125" s="146" t="str">
        <f t="shared" si="8"/>
        <v>Europski fond za regionalni razvoj (ERDF)</v>
      </c>
      <c r="C125" s="151">
        <v>3237</v>
      </c>
      <c r="D125" s="146" t="str">
        <f t="shared" si="9"/>
        <v>Intelektualne i osobne usluge</v>
      </c>
      <c r="E125" s="186" t="s">
        <v>1112</v>
      </c>
      <c r="F125" s="146" t="str">
        <f t="shared" si="10"/>
        <v>Poziv Modernizacija, unaprjeđenje i proširenje infrastrukture studentskog smještaja za studente u nepovoljnom položaju</v>
      </c>
      <c r="G125" s="185">
        <v>144262</v>
      </c>
      <c r="H125" s="185">
        <v>0</v>
      </c>
      <c r="I125" s="185">
        <v>0</v>
      </c>
      <c r="J125" s="201"/>
      <c r="K125" s="200"/>
      <c r="L125" s="200"/>
      <c r="M125" s="201"/>
      <c r="N125" s="201"/>
      <c r="P125" s="141" t="str">
        <f t="shared" si="11"/>
        <v>323</v>
      </c>
      <c r="Q125" s="141" t="str">
        <f t="shared" si="12"/>
        <v>32</v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>
        <v>563</v>
      </c>
      <c r="B126" s="146" t="str">
        <f t="shared" si="8"/>
        <v>Europski fond za regionalni razvoj (ERDF)</v>
      </c>
      <c r="C126" s="151">
        <v>3293</v>
      </c>
      <c r="D126" s="146" t="str">
        <f t="shared" si="9"/>
        <v>Reprezentacija</v>
      </c>
      <c r="E126" s="186" t="s">
        <v>1112</v>
      </c>
      <c r="F126" s="146" t="str">
        <f t="shared" si="10"/>
        <v>Poziv Modernizacija, unaprjeđenje i proširenje infrastrukture studentskog smještaja za studente u nepovoljnom položaju</v>
      </c>
      <c r="G126" s="185">
        <v>71000</v>
      </c>
      <c r="H126" s="185">
        <v>0</v>
      </c>
      <c r="I126" s="185">
        <v>0</v>
      </c>
      <c r="J126" s="201"/>
      <c r="K126" s="200"/>
      <c r="L126" s="200"/>
      <c r="M126" s="201"/>
      <c r="N126" s="201"/>
      <c r="P126" s="141" t="str">
        <f t="shared" si="11"/>
        <v>329</v>
      </c>
      <c r="Q126" s="141" t="str">
        <f t="shared" si="12"/>
        <v>32</v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>
        <v>563</v>
      </c>
      <c r="B129" s="146" t="str">
        <f t="shared" si="8"/>
        <v>Europski fond za regionalni razvoj (ERDF)</v>
      </c>
      <c r="C129" s="151">
        <v>4212</v>
      </c>
      <c r="D129" s="146" t="str">
        <f t="shared" si="9"/>
        <v>Poslovni objekti</v>
      </c>
      <c r="E129" s="186" t="s">
        <v>827</v>
      </c>
      <c r="F129" s="146" t="str">
        <f t="shared" si="10"/>
        <v>NOVI PODPROJEKT</v>
      </c>
      <c r="G129" s="185">
        <v>17245154</v>
      </c>
      <c r="H129" s="185">
        <v>5893846</v>
      </c>
      <c r="I129" s="185"/>
      <c r="J129" s="201" t="s">
        <v>2369</v>
      </c>
      <c r="K129" s="200"/>
      <c r="L129" s="200"/>
      <c r="M129" s="201"/>
      <c r="N129" s="201"/>
      <c r="P129" s="141" t="str">
        <f t="shared" si="11"/>
        <v>421</v>
      </c>
      <c r="Q129" s="141" t="str">
        <f t="shared" si="12"/>
        <v>42</v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>
        <v>563</v>
      </c>
      <c r="B130" s="146" t="str">
        <f t="shared" si="8"/>
        <v>Europski fond za regionalni razvoj (ERDF)</v>
      </c>
      <c r="C130" s="151">
        <v>3237</v>
      </c>
      <c r="D130" s="146" t="str">
        <f t="shared" si="9"/>
        <v>Intelektualne i osobne usluge</v>
      </c>
      <c r="E130" s="186"/>
      <c r="F130" s="146" t="str">
        <f t="shared" si="10"/>
        <v/>
      </c>
      <c r="G130" s="185">
        <v>3750</v>
      </c>
      <c r="H130" s="185">
        <v>460000</v>
      </c>
      <c r="I130" s="185">
        <v>0</v>
      </c>
      <c r="J130" s="201"/>
      <c r="K130" s="200"/>
      <c r="L130" s="200"/>
      <c r="M130" s="201"/>
      <c r="N130" s="201"/>
      <c r="P130" s="141" t="str">
        <f t="shared" si="11"/>
        <v>323</v>
      </c>
      <c r="Q130" s="141" t="str">
        <f t="shared" si="12"/>
        <v>32</v>
      </c>
      <c r="AA130" s="141" t="s">
        <v>1700</v>
      </c>
      <c r="AB130" s="141" t="s">
        <v>1701</v>
      </c>
    </row>
    <row r="131" spans="1:28">
      <c r="A131" s="151">
        <v>563</v>
      </c>
      <c r="B131" s="146" t="str">
        <f t="shared" si="8"/>
        <v>Europski fond za regionalni razvoj (ERDF)</v>
      </c>
      <c r="C131" s="151">
        <v>3233</v>
      </c>
      <c r="D131" s="146" t="str">
        <f t="shared" si="9"/>
        <v>Usluge promidžbe i informiranja</v>
      </c>
      <c r="E131" s="186"/>
      <c r="F131" s="146" t="str">
        <f t="shared" si="10"/>
        <v/>
      </c>
      <c r="G131" s="185">
        <v>12500</v>
      </c>
      <c r="H131" s="185">
        <v>13500</v>
      </c>
      <c r="I131" s="185">
        <v>0</v>
      </c>
      <c r="J131" s="201"/>
      <c r="K131" s="200"/>
      <c r="L131" s="200"/>
      <c r="M131" s="201"/>
      <c r="N131" s="201"/>
      <c r="P131" s="141" t="str">
        <f t="shared" si="11"/>
        <v>323</v>
      </c>
      <c r="Q131" s="141" t="str">
        <f t="shared" si="12"/>
        <v>32</v>
      </c>
      <c r="AA131" s="141" t="s">
        <v>892</v>
      </c>
      <c r="AB131" s="141" t="s">
        <v>893</v>
      </c>
    </row>
    <row r="132" spans="1:28">
      <c r="A132" s="151">
        <v>563</v>
      </c>
      <c r="B132" s="146" t="str">
        <f t="shared" ref="B132:B195" si="15">IFERROR(VLOOKUP(A132,$R$6:$S$23,2,FALSE),"")</f>
        <v>Europski fond za regionalni razvoj (ERDF)</v>
      </c>
      <c r="C132" s="151">
        <v>4221</v>
      </c>
      <c r="D132" s="146" t="str">
        <f t="shared" ref="D132:D195" si="16">IFERROR(VLOOKUP(C132,$U$5:$W$129,2,FALSE),"")</f>
        <v>Uredska oprema i namještaj</v>
      </c>
      <c r="E132" s="186"/>
      <c r="F132" s="146" t="str">
        <f t="shared" ref="F132:F195" si="17">IFERROR(VLOOKUP(E132,$AA$5:$AB$500,2,FALSE),"")</f>
        <v/>
      </c>
      <c r="G132" s="185">
        <v>0</v>
      </c>
      <c r="H132" s="185">
        <v>2000000</v>
      </c>
      <c r="I132" s="185">
        <v>0</v>
      </c>
      <c r="J132" s="201"/>
      <c r="K132" s="200"/>
      <c r="L132" s="200"/>
      <c r="M132" s="201"/>
      <c r="N132" s="201"/>
      <c r="P132" s="141" t="str">
        <f t="shared" ref="P132:P195" si="18">LEFT(C132,3)</f>
        <v>422</v>
      </c>
      <c r="Q132" s="141" t="str">
        <f t="shared" ref="Q132:Q195" si="19">LEFT(C132,2)</f>
        <v>42</v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xWindow="381" yWindow="621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D1" zoomScale="80" zoomScaleNormal="80" workbookViewId="0">
      <pane ySplit="2" topLeftCell="A3" activePane="bottomLeft" state="frozen"/>
      <selection pane="bottomLeft" activeCell="K89" sqref="K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6" t="s">
        <v>267</v>
      </c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7" t="s">
        <v>269</v>
      </c>
      <c r="C3" s="298"/>
      <c r="D3" s="299" t="s">
        <v>42</v>
      </c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1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23700000</v>
      </c>
      <c r="E5" s="3"/>
      <c r="F5" s="3"/>
      <c r="G5" s="3">
        <v>13000000</v>
      </c>
      <c r="H5" s="3"/>
      <c r="I5" s="3">
        <v>4800000</v>
      </c>
      <c r="J5" s="3"/>
      <c r="K5" s="3">
        <v>5900000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259823016</v>
      </c>
      <c r="E6" s="14">
        <f>+E27+E34</f>
        <v>134119992</v>
      </c>
      <c r="F6" s="14">
        <f t="shared" ref="F6:V6" si="0">+F27+F34</f>
        <v>13441293</v>
      </c>
      <c r="G6" s="14">
        <f t="shared" si="0"/>
        <v>9110000</v>
      </c>
      <c r="H6" s="14">
        <f>+H27+H34</f>
        <v>0</v>
      </c>
      <c r="I6" s="14">
        <f t="shared" si="0"/>
        <v>16475000</v>
      </c>
      <c r="J6" s="14">
        <f t="shared" si="0"/>
        <v>4822322</v>
      </c>
      <c r="K6" s="14">
        <f t="shared" si="0"/>
        <v>14449729</v>
      </c>
      <c r="L6" s="14">
        <f>+L27+L34</f>
        <v>0</v>
      </c>
      <c r="M6" s="14">
        <f t="shared" si="0"/>
        <v>0</v>
      </c>
      <c r="N6" s="14">
        <f t="shared" si="0"/>
        <v>1252175</v>
      </c>
      <c r="O6" s="14">
        <f t="shared" si="0"/>
        <v>65708370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408935</v>
      </c>
      <c r="T6" s="14">
        <f t="shared" si="0"/>
        <v>0</v>
      </c>
      <c r="U6" s="14">
        <f t="shared" si="0"/>
        <v>35200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-20229975</v>
      </c>
      <c r="E7" s="113">
        <v>0</v>
      </c>
      <c r="F7" s="113"/>
      <c r="G7" s="113">
        <v>-10773530</v>
      </c>
      <c r="H7" s="113"/>
      <c r="I7" s="113">
        <v>-5018192</v>
      </c>
      <c r="J7" s="113"/>
      <c r="K7" s="113">
        <v>-4438253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263293041</v>
      </c>
      <c r="E8" s="14">
        <f>+E5+E6+E7</f>
        <v>134119992</v>
      </c>
      <c r="F8" s="14">
        <f t="shared" ref="F8:V8" si="2">+F5+F6+F7</f>
        <v>13441293</v>
      </c>
      <c r="G8" s="14">
        <f t="shared" si="2"/>
        <v>11336470</v>
      </c>
      <c r="H8" s="14">
        <f>+H5+H6+H7</f>
        <v>0</v>
      </c>
      <c r="I8" s="14">
        <f t="shared" si="2"/>
        <v>16256808</v>
      </c>
      <c r="J8" s="14">
        <f t="shared" si="2"/>
        <v>4822322</v>
      </c>
      <c r="K8" s="14">
        <f t="shared" si="2"/>
        <v>15911476</v>
      </c>
      <c r="L8" s="14">
        <f>+L5+L6+L7</f>
        <v>0</v>
      </c>
      <c r="M8" s="14">
        <f t="shared" si="2"/>
        <v>0</v>
      </c>
      <c r="N8" s="14">
        <f t="shared" si="2"/>
        <v>1252175</v>
      </c>
      <c r="O8" s="14">
        <f t="shared" si="2"/>
        <v>65708370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408935</v>
      </c>
      <c r="T8" s="14">
        <f t="shared" si="2"/>
        <v>0</v>
      </c>
      <c r="U8" s="14">
        <f t="shared" si="2"/>
        <v>35200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263293041</v>
      </c>
      <c r="E9" s="136">
        <f>+'PLAN RASHODA I IZDATAKA'!E3</f>
        <v>134119992</v>
      </c>
      <c r="F9" s="136">
        <f>+'PLAN RASHODA I IZDATAKA'!F3</f>
        <v>13441293</v>
      </c>
      <c r="G9" s="136">
        <f>+'PLAN RASHODA I IZDATAKA'!G3</f>
        <v>11336470</v>
      </c>
      <c r="H9" s="136">
        <f>+'PLAN RASHODA I IZDATAKA'!H3</f>
        <v>0</v>
      </c>
      <c r="I9" s="136">
        <f>+'PLAN RASHODA I IZDATAKA'!I3</f>
        <v>16256808</v>
      </c>
      <c r="J9" s="136">
        <f>+'PLAN RASHODA I IZDATAKA'!J3</f>
        <v>4822322</v>
      </c>
      <c r="K9" s="136">
        <f>+'PLAN RASHODA I IZDATAKA'!K3</f>
        <v>15911476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1252175</v>
      </c>
      <c r="O9" s="136">
        <f>+'PLAN RASHODA I IZDATAKA'!O3</f>
        <v>65708370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408935</v>
      </c>
      <c r="T9" s="136">
        <f>+'PLAN RASHODA I IZDATAKA'!T3</f>
        <v>0</v>
      </c>
      <c r="U9" s="136">
        <f>+'PLAN RASHODA I IZDATAKA'!U3</f>
        <v>35200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120000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120000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71804867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4822322</v>
      </c>
      <c r="K13" s="189">
        <f>SUMIFS('Plan prihoda za unos u SAP'!$G$3:$G$501,'Plan prihoda za unos u SAP'!$C$3:$C$501,"=52",'Plan prihoda za unos u SAP'!$K$3:$K$501,"=632")</f>
        <v>22000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1252175</v>
      </c>
      <c r="O13" s="189">
        <f>SUMIFS('Plan prihoda za unos u SAP'!$G$3:$G$501,'Plan prihoda za unos u SAP'!$C$3:$C$501,"=563",'Plan prihoda za unos u SAP'!$K$3:$K$501,"=632")</f>
        <v>65708370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4286224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4286224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4668226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4668226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5353279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5353279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210000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210000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16475000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16475000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8900000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8900000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408935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408935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147561285</v>
      </c>
      <c r="E24" s="189">
        <f>SUMIFS('Plan prihoda za unos u SAP'!$G$3:$G$501,'Plan prihoda za unos u SAP'!$C$3:$C$501,"=11",'Plan prihoda za unos u SAP'!$K$3:$K$501,"=671")</f>
        <v>134119992</v>
      </c>
      <c r="F24" s="189">
        <f>SUMIFS('Plan prihoda za unos u SAP'!$G$3:$G$501,'Plan prihoda za unos u SAP'!$C$3:$C$501,"=12",'Plan prihoda za unos u SAP'!$K$3:$K$501,"=671")</f>
        <v>13441293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259787816</v>
      </c>
      <c r="E27" s="4">
        <f>SUM(E11:E26)</f>
        <v>134119992</v>
      </c>
      <c r="F27" s="4">
        <f t="shared" ref="F27:W27" si="4">SUM(F11:F26)</f>
        <v>13441293</v>
      </c>
      <c r="G27" s="4">
        <f t="shared" si="4"/>
        <v>9110000</v>
      </c>
      <c r="H27" s="4">
        <f t="shared" si="4"/>
        <v>0</v>
      </c>
      <c r="I27" s="4">
        <f t="shared" si="4"/>
        <v>16475000</v>
      </c>
      <c r="J27" s="4">
        <f t="shared" si="4"/>
        <v>4822322</v>
      </c>
      <c r="K27" s="4">
        <f t="shared" si="4"/>
        <v>14449729</v>
      </c>
      <c r="L27" s="4">
        <f t="shared" si="4"/>
        <v>0</v>
      </c>
      <c r="M27" s="4">
        <f t="shared" si="4"/>
        <v>0</v>
      </c>
      <c r="N27" s="4">
        <f t="shared" si="4"/>
        <v>1252175</v>
      </c>
      <c r="O27" s="4">
        <f t="shared" si="4"/>
        <v>65708370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408935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35200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35200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35200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35200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302" t="s">
        <v>316</v>
      </c>
      <c r="C42" s="302"/>
      <c r="D42" s="70">
        <f>SUM(E42:W42)</f>
        <v>259823016</v>
      </c>
      <c r="E42" s="71">
        <f>+E41+E34+E27</f>
        <v>134119992</v>
      </c>
      <c r="F42" s="71">
        <f t="shared" ref="F42:U42" si="9">+F41+F34+F27</f>
        <v>13441293</v>
      </c>
      <c r="G42" s="71">
        <f t="shared" si="9"/>
        <v>9110000</v>
      </c>
      <c r="H42" s="71">
        <f>+H41+H34+H27</f>
        <v>0</v>
      </c>
      <c r="I42" s="71">
        <f t="shared" si="9"/>
        <v>16475000</v>
      </c>
      <c r="J42" s="71">
        <f t="shared" si="9"/>
        <v>4822322</v>
      </c>
      <c r="K42" s="71">
        <f t="shared" si="9"/>
        <v>14449729</v>
      </c>
      <c r="L42" s="71">
        <f>+L41+L34+L27</f>
        <v>0</v>
      </c>
      <c r="M42" s="71">
        <f>+M41+M34+M27</f>
        <v>0</v>
      </c>
      <c r="N42" s="71">
        <f t="shared" si="9"/>
        <v>1252175</v>
      </c>
      <c r="O42" s="71">
        <f t="shared" si="9"/>
        <v>65708370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408935</v>
      </c>
      <c r="T42" s="71">
        <f t="shared" si="9"/>
        <v>0</v>
      </c>
      <c r="U42" s="71">
        <f t="shared" si="9"/>
        <v>35200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7" t="s">
        <v>269</v>
      </c>
      <c r="C44" s="298"/>
      <c r="D44" s="299" t="s">
        <v>783</v>
      </c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1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20229975</v>
      </c>
      <c r="E46" s="188">
        <f t="shared" ref="E46:W46" si="10">-E7</f>
        <v>0</v>
      </c>
      <c r="F46" s="188">
        <f t="shared" si="10"/>
        <v>0</v>
      </c>
      <c r="G46" s="188">
        <f t="shared" si="10"/>
        <v>10773530</v>
      </c>
      <c r="H46" s="188">
        <f t="shared" si="10"/>
        <v>0</v>
      </c>
      <c r="I46" s="188">
        <f t="shared" si="10"/>
        <v>5018192</v>
      </c>
      <c r="J46" s="188">
        <f t="shared" si="10"/>
        <v>0</v>
      </c>
      <c r="K46" s="188">
        <f t="shared" si="10"/>
        <v>4438253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183308969</v>
      </c>
      <c r="E47" s="14">
        <f t="shared" ref="E47:V47" si="13">+E68+E75</f>
        <v>137979334</v>
      </c>
      <c r="F47" s="14">
        <f t="shared" si="13"/>
        <v>0</v>
      </c>
      <c r="G47" s="14">
        <f t="shared" si="13"/>
        <v>9530000</v>
      </c>
      <c r="H47" s="14">
        <f>+H68+H75</f>
        <v>0</v>
      </c>
      <c r="I47" s="14">
        <f t="shared" si="13"/>
        <v>16620000</v>
      </c>
      <c r="J47" s="14">
        <f t="shared" si="13"/>
        <v>1468130</v>
      </c>
      <c r="K47" s="14">
        <f t="shared" si="13"/>
        <v>9061123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8367346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249536</v>
      </c>
      <c r="T47" s="14">
        <f t="shared" si="13"/>
        <v>0</v>
      </c>
      <c r="U47" s="14">
        <f t="shared" si="13"/>
        <v>33500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-13694069</v>
      </c>
      <c r="E48" s="113"/>
      <c r="F48" s="113"/>
      <c r="G48" s="113">
        <v>-4876985</v>
      </c>
      <c r="H48" s="113"/>
      <c r="I48" s="113">
        <v>-4960516</v>
      </c>
      <c r="J48" s="113"/>
      <c r="K48" s="113">
        <v>-3856568</v>
      </c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189844875</v>
      </c>
      <c r="E49" s="14">
        <f>+E46+E47+E48</f>
        <v>137979334</v>
      </c>
      <c r="F49" s="14">
        <f t="shared" ref="F49:V49" si="14">+F46+F47+F48</f>
        <v>0</v>
      </c>
      <c r="G49" s="14">
        <f t="shared" si="14"/>
        <v>15426545</v>
      </c>
      <c r="H49" s="14">
        <f>+H46+H47+H48</f>
        <v>0</v>
      </c>
      <c r="I49" s="14">
        <f t="shared" si="14"/>
        <v>16677676</v>
      </c>
      <c r="J49" s="14">
        <f t="shared" si="14"/>
        <v>1468130</v>
      </c>
      <c r="K49" s="14">
        <f t="shared" si="14"/>
        <v>9642808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8367346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249536</v>
      </c>
      <c r="T49" s="14">
        <f t="shared" si="14"/>
        <v>0</v>
      </c>
      <c r="U49" s="14">
        <f t="shared" si="14"/>
        <v>33500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189844875.29249999</v>
      </c>
      <c r="E50" s="136">
        <f>+'PLAN RASHODA I IZDATAKA'!E71</f>
        <v>137979334</v>
      </c>
      <c r="F50" s="136">
        <f>+'PLAN RASHODA I IZDATAKA'!F71</f>
        <v>0</v>
      </c>
      <c r="G50" s="136">
        <f>+'PLAN RASHODA I IZDATAKA'!G71</f>
        <v>15426545</v>
      </c>
      <c r="H50" s="136">
        <f>+'PLAN RASHODA I IZDATAKA'!H71</f>
        <v>0</v>
      </c>
      <c r="I50" s="136">
        <f>+'PLAN RASHODA I IZDATAKA'!I71</f>
        <v>16677676.2925</v>
      </c>
      <c r="J50" s="136">
        <f>+'PLAN RASHODA I IZDATAKA'!J71</f>
        <v>1468130</v>
      </c>
      <c r="K50" s="136">
        <f>+'PLAN RASHODA I IZDATAKA'!K71</f>
        <v>9642808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8367346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249536</v>
      </c>
      <c r="T50" s="136">
        <f>+'PLAN RASHODA I IZDATAKA'!T71</f>
        <v>0</v>
      </c>
      <c r="U50" s="136">
        <f>+'PLAN RASHODA I IZDATAKA'!U71</f>
        <v>33500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-0.29250000044703484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-0.29250000044703484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140000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140000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9865476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1468130</v>
      </c>
      <c r="K54" s="189">
        <f>SUMIFS('Plan prihoda za unos u SAP'!$H$3:$H$501,'Plan prihoda za unos u SAP'!$C$3:$C$501,"=52",'Plan prihoda za unos u SAP'!$K$3:$K$501,"=632")</f>
        <v>30000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8367346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70000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70000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3215379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3215379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5605744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5605744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180000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180000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16620000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16620000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9350000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9350000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249536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249536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137979334</v>
      </c>
      <c r="E65" s="189">
        <f>SUMIFS('Plan prihoda za unos u SAP'!$H$3:$H$501,'Plan prihoda za unos u SAP'!$C$3:$C$501,"=11",'Plan prihoda za unos u SAP'!$K$3:$K$501,"=671")</f>
        <v>137979334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183275469</v>
      </c>
      <c r="E68" s="4">
        <f>SUM(E52:E67)</f>
        <v>137979334</v>
      </c>
      <c r="F68" s="4">
        <f t="shared" ref="F68:W68" si="16">SUM(F52:F67)</f>
        <v>0</v>
      </c>
      <c r="G68" s="4">
        <f t="shared" si="16"/>
        <v>9530000</v>
      </c>
      <c r="H68" s="4">
        <f t="shared" si="16"/>
        <v>0</v>
      </c>
      <c r="I68" s="4">
        <f t="shared" si="16"/>
        <v>16620000</v>
      </c>
      <c r="J68" s="4">
        <f>SUM(J52:J67)</f>
        <v>1468130</v>
      </c>
      <c r="K68" s="4">
        <f t="shared" si="16"/>
        <v>9061123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8367346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249536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33500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33500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33500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33500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302" t="s">
        <v>316</v>
      </c>
      <c r="C83" s="302"/>
      <c r="D83" s="71">
        <f>SUM(E83:W83)</f>
        <v>183308969</v>
      </c>
      <c r="E83" s="71">
        <f t="shared" ref="E83:V83" si="21">+E82+E75+E68</f>
        <v>137979334</v>
      </c>
      <c r="F83" s="71">
        <f t="shared" si="21"/>
        <v>0</v>
      </c>
      <c r="G83" s="71">
        <f t="shared" si="21"/>
        <v>9530000</v>
      </c>
      <c r="H83" s="71">
        <f>+H82+H75+H68</f>
        <v>0</v>
      </c>
      <c r="I83" s="71">
        <f t="shared" si="21"/>
        <v>16620000</v>
      </c>
      <c r="J83" s="71">
        <f t="shared" si="21"/>
        <v>1468130</v>
      </c>
      <c r="K83" s="71">
        <f t="shared" si="21"/>
        <v>9061123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8367346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249536</v>
      </c>
      <c r="T83" s="71">
        <f t="shared" si="21"/>
        <v>0</v>
      </c>
      <c r="U83" s="71">
        <f t="shared" si="21"/>
        <v>33500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7" t="s">
        <v>269</v>
      </c>
      <c r="C85" s="298"/>
      <c r="D85" s="299" t="s">
        <v>2145</v>
      </c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1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13694069</v>
      </c>
      <c r="E87" s="188">
        <f t="shared" ref="E87:V87" si="22">-E48</f>
        <v>0</v>
      </c>
      <c r="F87" s="188">
        <f t="shared" si="22"/>
        <v>0</v>
      </c>
      <c r="G87" s="188">
        <f t="shared" si="22"/>
        <v>4876985</v>
      </c>
      <c r="H87" s="188">
        <f>-H48</f>
        <v>0</v>
      </c>
      <c r="I87" s="188">
        <f t="shared" si="22"/>
        <v>4960516</v>
      </c>
      <c r="J87" s="188">
        <f t="shared" si="22"/>
        <v>0</v>
      </c>
      <c r="K87" s="188">
        <f t="shared" si="22"/>
        <v>3856568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172585943</v>
      </c>
      <c r="E88" s="14">
        <f t="shared" ref="E88:V88" si="24">+E109+E116</f>
        <v>138569402</v>
      </c>
      <c r="F88" s="14">
        <f t="shared" si="24"/>
        <v>0</v>
      </c>
      <c r="G88" s="14">
        <f t="shared" si="24"/>
        <v>10000000</v>
      </c>
      <c r="H88" s="14">
        <f>+H109+H116</f>
        <v>0</v>
      </c>
      <c r="I88" s="14">
        <f t="shared" si="24"/>
        <v>16720000</v>
      </c>
      <c r="J88" s="14">
        <f t="shared" si="24"/>
        <v>22518</v>
      </c>
      <c r="K88" s="14">
        <f t="shared" si="24"/>
        <v>7155523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90000</v>
      </c>
      <c r="T88" s="14">
        <f t="shared" si="24"/>
        <v>0</v>
      </c>
      <c r="U88" s="14">
        <f t="shared" si="24"/>
        <v>28500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-12267583</v>
      </c>
      <c r="E89" s="113"/>
      <c r="F89" s="113"/>
      <c r="G89" s="113">
        <v>-3709598</v>
      </c>
      <c r="H89" s="113"/>
      <c r="I89" s="113">
        <v>-4699319</v>
      </c>
      <c r="J89" s="113"/>
      <c r="K89" s="113">
        <v>-3858666</v>
      </c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174012429</v>
      </c>
      <c r="E90" s="14">
        <f>+E87+E88+E89</f>
        <v>138569402</v>
      </c>
      <c r="F90" s="14">
        <f t="shared" ref="F90:V90" si="25">+F87+F88+F89</f>
        <v>0</v>
      </c>
      <c r="G90" s="14">
        <f t="shared" si="25"/>
        <v>11167387</v>
      </c>
      <c r="H90" s="14">
        <f>+H87+H88+H89</f>
        <v>0</v>
      </c>
      <c r="I90" s="14">
        <f t="shared" si="25"/>
        <v>16981197</v>
      </c>
      <c r="J90" s="14">
        <f t="shared" si="25"/>
        <v>22518</v>
      </c>
      <c r="K90" s="14">
        <f t="shared" si="25"/>
        <v>7153425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90000</v>
      </c>
      <c r="T90" s="14">
        <f t="shared" si="25"/>
        <v>0</v>
      </c>
      <c r="U90" s="14">
        <f t="shared" si="25"/>
        <v>28500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174012429.303175</v>
      </c>
      <c r="E91" s="136">
        <f>+'PLAN RASHODA I IZDATAKA'!E91</f>
        <v>138569402</v>
      </c>
      <c r="F91" s="136">
        <f>+'PLAN RASHODA I IZDATAKA'!F91</f>
        <v>0</v>
      </c>
      <c r="G91" s="136">
        <f>+'PLAN RASHODA I IZDATAKA'!G91</f>
        <v>11167387</v>
      </c>
      <c r="H91" s="136">
        <f>+'PLAN RASHODA I IZDATAKA'!H91</f>
        <v>0</v>
      </c>
      <c r="I91" s="136">
        <f>+'PLAN RASHODA I IZDATAKA'!I91</f>
        <v>16981197.303175002</v>
      </c>
      <c r="J91" s="136">
        <f>+'PLAN RASHODA I IZDATAKA'!J91</f>
        <v>22518</v>
      </c>
      <c r="K91" s="136">
        <f>+'PLAN RASHODA I IZDATAKA'!K91</f>
        <v>7153425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90000</v>
      </c>
      <c r="T91" s="136">
        <f>+'PLAN RASHODA I IZDATAKA'!T91</f>
        <v>0</v>
      </c>
      <c r="U91" s="136">
        <f>+'PLAN RASHODA I IZDATAKA'!U91</f>
        <v>28500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-0.30317500233650208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-0.30317500233650208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150000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150000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52518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22518</v>
      </c>
      <c r="K95" s="189">
        <f>SUMIFS('Plan prihoda za unos u SAP'!$I$3:$I$501,'Plan prihoda za unos u SAP'!$C$3:$C$501,"=52",'Plan prihoda za unos u SAP'!$K$3:$K$501,"=632")</f>
        <v>30000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80000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80000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1009625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1009625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5885898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5885898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150000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150000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16720000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16720000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9850000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9850000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90000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90000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138569402</v>
      </c>
      <c r="E106" s="189">
        <f>SUMIFS('Plan prihoda za unos u SAP'!$I$3:$I$501,'Plan prihoda za unos u SAP'!$C$3:$C$501,"=11",'Plan prihoda za unos u SAP'!$K$3:$K$501,"=671")</f>
        <v>138569402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172557443</v>
      </c>
      <c r="E109" s="4">
        <f>SUM(E93:E108)</f>
        <v>138569402</v>
      </c>
      <c r="F109" s="4">
        <f t="shared" ref="F109:W109" si="27">SUM(F93:F108)</f>
        <v>0</v>
      </c>
      <c r="G109" s="4">
        <f t="shared" si="27"/>
        <v>10000000</v>
      </c>
      <c r="H109" s="4">
        <f t="shared" si="27"/>
        <v>0</v>
      </c>
      <c r="I109" s="4">
        <f t="shared" si="27"/>
        <v>16720000</v>
      </c>
      <c r="J109" s="4">
        <f t="shared" si="27"/>
        <v>22518</v>
      </c>
      <c r="K109" s="4">
        <f t="shared" si="27"/>
        <v>7155523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90000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28500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28500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28500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28500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302" t="s">
        <v>316</v>
      </c>
      <c r="C124" s="302"/>
      <c r="D124" s="71">
        <f>SUM(E124:W124)</f>
        <v>172585943</v>
      </c>
      <c r="E124" s="71">
        <f>+E123+E116+E109</f>
        <v>138569402</v>
      </c>
      <c r="F124" s="71">
        <f t="shared" ref="F124:W124" si="32">+F123+F116+F109</f>
        <v>0</v>
      </c>
      <c r="G124" s="71">
        <f t="shared" si="32"/>
        <v>10000000</v>
      </c>
      <c r="H124" s="71">
        <f>+H123+H116+H109</f>
        <v>0</v>
      </c>
      <c r="I124" s="71">
        <f t="shared" si="32"/>
        <v>16720000</v>
      </c>
      <c r="J124" s="71">
        <f t="shared" si="32"/>
        <v>22518</v>
      </c>
      <c r="K124" s="71">
        <f t="shared" si="32"/>
        <v>7155523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90000</v>
      </c>
      <c r="T124" s="71">
        <f t="shared" si="32"/>
        <v>0</v>
      </c>
      <c r="U124" s="71">
        <f t="shared" si="32"/>
        <v>28500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3" t="s">
        <v>2144</v>
      </c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263293041</v>
      </c>
      <c r="E3" s="121">
        <f t="shared" ref="E3:W3" si="0">E4+E38+E58</f>
        <v>134119992</v>
      </c>
      <c r="F3" s="121">
        <f t="shared" si="0"/>
        <v>13441293</v>
      </c>
      <c r="G3" s="121">
        <f t="shared" si="0"/>
        <v>11336470</v>
      </c>
      <c r="H3" s="121">
        <f>H4+H38+H58</f>
        <v>0</v>
      </c>
      <c r="I3" s="121">
        <f t="shared" si="0"/>
        <v>16256808</v>
      </c>
      <c r="J3" s="121">
        <f t="shared" si="0"/>
        <v>4822322</v>
      </c>
      <c r="K3" s="121">
        <f t="shared" si="0"/>
        <v>15911476</v>
      </c>
      <c r="L3" s="121">
        <f>L4+L38+L58</f>
        <v>0</v>
      </c>
      <c r="M3" s="121">
        <f t="shared" si="0"/>
        <v>0</v>
      </c>
      <c r="N3" s="121">
        <f t="shared" si="0"/>
        <v>1252175</v>
      </c>
      <c r="O3" s="121">
        <f t="shared" si="0"/>
        <v>65708370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408935</v>
      </c>
      <c r="T3" s="121">
        <f t="shared" si="0"/>
        <v>0</v>
      </c>
      <c r="U3" s="121">
        <f t="shared" si="0"/>
        <v>35200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167972192</v>
      </c>
      <c r="E4" s="125">
        <f>E5+E9+E15+E19+E23+E30+E33</f>
        <v>132470992</v>
      </c>
      <c r="F4" s="125">
        <f t="shared" ref="F4:W4" si="2">F5+F9+F15+F19+F23+F30+F33</f>
        <v>120831</v>
      </c>
      <c r="G4" s="125">
        <f t="shared" si="2"/>
        <v>4588384</v>
      </c>
      <c r="H4" s="125">
        <f>H5+H9+H15+H19+H23+H30+H33</f>
        <v>0</v>
      </c>
      <c r="I4" s="125">
        <f t="shared" si="2"/>
        <v>14587515</v>
      </c>
      <c r="J4" s="125">
        <f t="shared" si="2"/>
        <v>4103291</v>
      </c>
      <c r="K4" s="125">
        <f t="shared" si="2"/>
        <v>10723817</v>
      </c>
      <c r="L4" s="125">
        <f>L5+L9+L15+L19+L23+L30+L33</f>
        <v>0</v>
      </c>
      <c r="M4" s="125">
        <f t="shared" si="2"/>
        <v>0</v>
      </c>
      <c r="N4" s="125">
        <f t="shared" si="2"/>
        <v>684715</v>
      </c>
      <c r="O4" s="125">
        <f t="shared" si="2"/>
        <v>248512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408935</v>
      </c>
      <c r="T4" s="125">
        <f t="shared" si="2"/>
        <v>0</v>
      </c>
      <c r="U4" s="125">
        <f t="shared" si="2"/>
        <v>35200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125736926</v>
      </c>
      <c r="E5" s="12">
        <f>SUM(E6:E8)</f>
        <v>113585402</v>
      </c>
      <c r="F5" s="12">
        <f t="shared" ref="F5:W5" si="3">SUM(F6:F8)</f>
        <v>59474</v>
      </c>
      <c r="G5" s="12">
        <f t="shared" si="3"/>
        <v>1065700</v>
      </c>
      <c r="H5" s="12">
        <f>SUM(H6:H8)</f>
        <v>0</v>
      </c>
      <c r="I5" s="12">
        <f t="shared" si="3"/>
        <v>7223480</v>
      </c>
      <c r="J5" s="12">
        <f t="shared" si="3"/>
        <v>1442684</v>
      </c>
      <c r="K5" s="12">
        <f t="shared" si="3"/>
        <v>1745864</v>
      </c>
      <c r="L5" s="12">
        <f>SUM(L6:L8)</f>
        <v>0</v>
      </c>
      <c r="M5" s="12">
        <f t="shared" si="3"/>
        <v>0</v>
      </c>
      <c r="N5" s="12">
        <f t="shared" si="3"/>
        <v>337023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277299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104779152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95369828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51051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905200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5470800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1228896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1226062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289290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238025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3447360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2572360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10000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850000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9000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6000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17510414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15643214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8423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150500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902680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204788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513802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47733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39274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30758982</v>
      </c>
      <c r="E9" s="78">
        <f t="shared" ref="E9:W9" si="4">SUM(E10:E14)</f>
        <v>11785590</v>
      </c>
      <c r="F9" s="78">
        <f t="shared" si="4"/>
        <v>61357</v>
      </c>
      <c r="G9" s="78">
        <f>SUM(G10:G14)</f>
        <v>3442684</v>
      </c>
      <c r="H9" s="78">
        <f>SUM(H10:H14)</f>
        <v>0</v>
      </c>
      <c r="I9" s="78">
        <f t="shared" si="4"/>
        <v>6883035</v>
      </c>
      <c r="J9" s="78">
        <f t="shared" si="4"/>
        <v>2660607</v>
      </c>
      <c r="K9" s="78">
        <f t="shared" si="4"/>
        <v>5202669</v>
      </c>
      <c r="L9" s="78">
        <f>SUM(L10:L14)</f>
        <v>0</v>
      </c>
      <c r="M9" s="78">
        <f t="shared" si="4"/>
        <v>0</v>
      </c>
      <c r="N9" s="78">
        <f t="shared" si="4"/>
        <v>347692</v>
      </c>
      <c r="O9" s="78">
        <f t="shared" si="4"/>
        <v>248512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91636</v>
      </c>
      <c r="T9" s="78">
        <f t="shared" si="4"/>
        <v>0</v>
      </c>
      <c r="U9" s="78">
        <f t="shared" si="4"/>
        <v>35200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6507491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2375213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11788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431500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1278530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1547525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791138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66797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5000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3884821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1559726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10145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1101138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408970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182310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523406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57490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41636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16825758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7084451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39424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1532726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2964143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930772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3808125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223405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177512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30000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35200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1231800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220400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181400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750000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80000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2309112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545800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195920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1481392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71000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15000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265500</v>
      </c>
      <c r="E15" s="4">
        <f t="shared" ref="E15:W15" si="5">SUM(E16:E18)</f>
        <v>192000</v>
      </c>
      <c r="F15" s="4">
        <f t="shared" si="5"/>
        <v>0</v>
      </c>
      <c r="G15" s="4">
        <f t="shared" si="5"/>
        <v>30000</v>
      </c>
      <c r="H15" s="4">
        <f>SUM(H16:H18)</f>
        <v>0</v>
      </c>
      <c r="I15" s="4">
        <f t="shared" si="5"/>
        <v>43500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265500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192000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30000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43500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4999771</v>
      </c>
      <c r="E30" s="4">
        <f t="shared" ref="E30:W30" si="8">SUM(E31:E32)</f>
        <v>780000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437500</v>
      </c>
      <c r="J30" s="4">
        <f t="shared" si="8"/>
        <v>0</v>
      </c>
      <c r="K30" s="4">
        <f t="shared" si="8"/>
        <v>3742271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40000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4999771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780000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437500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3742271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40000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6211013</v>
      </c>
      <c r="E33" s="4">
        <f t="shared" ref="E33:W33" si="9">SUM(E34:E37)</f>
        <v>6128000</v>
      </c>
      <c r="F33" s="4">
        <f t="shared" si="9"/>
        <v>0</v>
      </c>
      <c r="G33" s="4">
        <f t="shared" si="9"/>
        <v>50000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33013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6211013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6128000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50000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33013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95320849</v>
      </c>
      <c r="E38" s="126">
        <f>E42+E49+E51+E53+E39</f>
        <v>1649000</v>
      </c>
      <c r="F38" s="126">
        <f t="shared" ref="F38:W38" si="10">F42+F49+F51+F53+F39</f>
        <v>13320462</v>
      </c>
      <c r="G38" s="126">
        <f t="shared" si="10"/>
        <v>6748086</v>
      </c>
      <c r="H38" s="126">
        <f>H42+H49+H51+H53+H39</f>
        <v>0</v>
      </c>
      <c r="I38" s="126">
        <f t="shared" si="10"/>
        <v>1669293</v>
      </c>
      <c r="J38" s="126">
        <f t="shared" si="10"/>
        <v>719031</v>
      </c>
      <c r="K38" s="126">
        <f t="shared" si="10"/>
        <v>5187659</v>
      </c>
      <c r="L38" s="126">
        <f>L42+L49+L51+L53+L39</f>
        <v>0</v>
      </c>
      <c r="M38" s="126">
        <f t="shared" si="10"/>
        <v>0</v>
      </c>
      <c r="N38" s="126">
        <f t="shared" si="10"/>
        <v>567460</v>
      </c>
      <c r="O38" s="126">
        <f t="shared" si="10"/>
        <v>65459858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285000</v>
      </c>
      <c r="E39" s="12">
        <f t="shared" ref="E39:W39" si="11">SUM(E40:E41)</f>
        <v>120000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165000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285000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120000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165000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95035849</v>
      </c>
      <c r="E42" s="4">
        <f t="shared" ref="E42:W42" si="12">SUM(E43:E48)</f>
        <v>1529000</v>
      </c>
      <c r="F42" s="4">
        <f t="shared" si="12"/>
        <v>13320462</v>
      </c>
      <c r="G42" s="4">
        <f t="shared" si="12"/>
        <v>6748086</v>
      </c>
      <c r="H42" s="4">
        <f>SUM(H43:H48)</f>
        <v>0</v>
      </c>
      <c r="I42" s="4">
        <f t="shared" si="12"/>
        <v>1504293</v>
      </c>
      <c r="J42" s="4">
        <f t="shared" si="12"/>
        <v>719031</v>
      </c>
      <c r="K42" s="4">
        <f t="shared" si="12"/>
        <v>5187659</v>
      </c>
      <c r="L42" s="4">
        <f>SUM(L43:L48)</f>
        <v>0</v>
      </c>
      <c r="M42" s="4">
        <f t="shared" si="12"/>
        <v>0</v>
      </c>
      <c r="N42" s="4">
        <f t="shared" si="12"/>
        <v>567460</v>
      </c>
      <c r="O42" s="4">
        <f t="shared" si="12"/>
        <v>65459858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82656404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13220322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6450000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500000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62486082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11276283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1200500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80640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277880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714200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384668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5187659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456960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2973776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195000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195000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769129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328500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19500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10000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279429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21200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110500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139033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10206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10664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118163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189844875.29249999</v>
      </c>
      <c r="E71" s="121">
        <f t="shared" ref="E71:V71" si="20">+E72+E80+E86</f>
        <v>137979334</v>
      </c>
      <c r="F71" s="121">
        <f t="shared" si="20"/>
        <v>0</v>
      </c>
      <c r="G71" s="121">
        <f t="shared" si="20"/>
        <v>15426545</v>
      </c>
      <c r="H71" s="121">
        <f>+H72+H80+H86</f>
        <v>0</v>
      </c>
      <c r="I71" s="121">
        <f t="shared" si="20"/>
        <v>16677676.2925</v>
      </c>
      <c r="J71" s="121">
        <f t="shared" si="20"/>
        <v>1468130</v>
      </c>
      <c r="K71" s="121">
        <f t="shared" si="20"/>
        <v>9642808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8367346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249536</v>
      </c>
      <c r="T71" s="121">
        <f t="shared" si="20"/>
        <v>0</v>
      </c>
      <c r="U71" s="121">
        <f t="shared" si="20"/>
        <v>33500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169168209.89950001</v>
      </c>
      <c r="E72" s="130">
        <f t="shared" ref="E72:V72" si="22">SUM(E73:E79)</f>
        <v>136475084</v>
      </c>
      <c r="F72" s="130">
        <f t="shared" si="22"/>
        <v>0</v>
      </c>
      <c r="G72" s="130">
        <f t="shared" si="22"/>
        <v>5643745</v>
      </c>
      <c r="H72" s="130">
        <f>SUM(H73:H79)</f>
        <v>0</v>
      </c>
      <c r="I72" s="130">
        <f t="shared" si="22"/>
        <v>15344906.899500001</v>
      </c>
      <c r="J72" s="130">
        <f t="shared" si="22"/>
        <v>1468130</v>
      </c>
      <c r="K72" s="130">
        <f t="shared" si="22"/>
        <v>9479808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473500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249536</v>
      </c>
      <c r="T72" s="130">
        <f t="shared" si="22"/>
        <v>0</v>
      </c>
      <c r="U72" s="130">
        <f t="shared" si="22"/>
        <v>33500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127881119.70840001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117181403.70840001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1097550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7385650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689686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1388112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138718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29407581.591099992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11999422.691599991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4462195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7461256.8995000003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778444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4128445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473500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70818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33500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269000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192000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31500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45500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5201087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780000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452500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3928587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40000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6409421.6000000006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6322257.6000000006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52500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34664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20676665.392999999</v>
      </c>
      <c r="E80" s="131">
        <f t="shared" ref="E80:V80" si="23">SUM(E81:E85)</f>
        <v>1504250</v>
      </c>
      <c r="F80" s="131">
        <f t="shared" si="23"/>
        <v>0</v>
      </c>
      <c r="G80" s="131">
        <f t="shared" si="23"/>
        <v>9782800</v>
      </c>
      <c r="H80" s="131">
        <f>SUM(H81:H85)</f>
        <v>0</v>
      </c>
      <c r="I80" s="131">
        <f t="shared" si="23"/>
        <v>1332769.3930000002</v>
      </c>
      <c r="J80" s="131">
        <f t="shared" si="23"/>
        <v>0</v>
      </c>
      <c r="K80" s="131">
        <f t="shared" si="23"/>
        <v>163000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7893846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293250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120000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173250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20383415.392999999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1384250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9782800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1159519.3930000002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163000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7893846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174012429.303175</v>
      </c>
      <c r="E91" s="121">
        <f t="shared" ref="E91:W91" si="25">E92+E100+E106</f>
        <v>138569402</v>
      </c>
      <c r="F91" s="121">
        <f t="shared" si="25"/>
        <v>0</v>
      </c>
      <c r="G91" s="121">
        <f t="shared" si="25"/>
        <v>11167387</v>
      </c>
      <c r="H91" s="121">
        <f>H92+H100+H106</f>
        <v>0</v>
      </c>
      <c r="I91" s="121">
        <f t="shared" si="25"/>
        <v>16981197.303175002</v>
      </c>
      <c r="J91" s="121">
        <f t="shared" si="25"/>
        <v>22518</v>
      </c>
      <c r="K91" s="121">
        <f t="shared" si="25"/>
        <v>7153425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90000</v>
      </c>
      <c r="T91" s="121">
        <f t="shared" si="25"/>
        <v>0</v>
      </c>
      <c r="U91" s="121">
        <f t="shared" si="25"/>
        <v>28500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166470183.12505001</v>
      </c>
      <c r="E92" s="130">
        <f t="shared" ref="E92:G92" si="27">SUM(E93:E99)</f>
        <v>137065152</v>
      </c>
      <c r="F92" s="130">
        <f t="shared" si="27"/>
        <v>0</v>
      </c>
      <c r="G92" s="130">
        <f t="shared" si="27"/>
        <v>6262787</v>
      </c>
      <c r="H92" s="130">
        <f>SUM(H93:H99)</f>
        <v>0</v>
      </c>
      <c r="I92" s="130">
        <f t="shared" ref="I92:K92" si="28">SUM(I93:I99)</f>
        <v>16019855.125050001</v>
      </c>
      <c r="J92" s="130">
        <f t="shared" si="28"/>
        <v>22518</v>
      </c>
      <c r="K92" s="130">
        <f t="shared" si="28"/>
        <v>6981371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90000</v>
      </c>
      <c r="T92" s="130">
        <f t="shared" si="30"/>
        <v>0</v>
      </c>
      <c r="U92" s="130">
        <f t="shared" si="30"/>
        <v>28500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127271518.27082947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117728330.27082947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1146550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7560400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18093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818145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26966969.643500529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12012849.518450528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5028237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7943605.1250499999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4425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1899353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50000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28500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272600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192000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33000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47600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5514830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780000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468250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4226580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40000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6444265.2107199999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6351972.2107199999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55000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37293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7542246.1781249996</v>
      </c>
      <c r="E100" s="131">
        <f t="shared" ref="E100:G100" si="31">SUM(E101:E105)</f>
        <v>1504250</v>
      </c>
      <c r="F100" s="131">
        <f t="shared" si="31"/>
        <v>0</v>
      </c>
      <c r="G100" s="131">
        <f t="shared" si="31"/>
        <v>4904600</v>
      </c>
      <c r="H100" s="131">
        <f>SUM(H101:H105)</f>
        <v>0</v>
      </c>
      <c r="I100" s="131">
        <f t="shared" ref="I100:K100" si="32">SUM(I101:I105)</f>
        <v>961342.17812499998</v>
      </c>
      <c r="J100" s="131">
        <f t="shared" si="32"/>
        <v>0</v>
      </c>
      <c r="K100" s="131">
        <f t="shared" si="32"/>
        <v>172054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301920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120000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181920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7240326.1781249996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1384250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4904600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779422.17812499998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172054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6" t="s">
        <v>226</v>
      </c>
      <c r="B10" s="308" t="s">
        <v>227</v>
      </c>
      <c r="C10" s="308" t="s">
        <v>228</v>
      </c>
      <c r="D10" s="311" t="s">
        <v>229</v>
      </c>
      <c r="E10" s="304" t="s">
        <v>2137</v>
      </c>
      <c r="F10" s="304" t="s">
        <v>230</v>
      </c>
      <c r="G10" s="304" t="s">
        <v>791</v>
      </c>
      <c r="H10" s="304" t="s">
        <v>2138</v>
      </c>
    </row>
    <row r="11" spans="1:8" ht="15.75" thickBot="1">
      <c r="A11" s="307"/>
      <c r="B11" s="309"/>
      <c r="C11" s="310"/>
      <c r="D11" s="312"/>
      <c r="E11" s="313"/>
      <c r="F11" s="305"/>
      <c r="G11" s="305"/>
      <c r="H11" s="305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155" workbookViewId="0">
      <selection activeCell="B54" sqref="B54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128" workbookViewId="0">
      <selection activeCell="B137" sqref="B137:B15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mapecnik@unizd.hr</cp:lastModifiedBy>
  <cp:lastPrinted>2020-10-14T12:31:45Z</cp:lastPrinted>
  <dcterms:created xsi:type="dcterms:W3CDTF">2018-09-10T07:36:17Z</dcterms:created>
  <dcterms:modified xsi:type="dcterms:W3CDTF">2020-10-20T12:21:29Z</dcterms:modified>
</cp:coreProperties>
</file>